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michel bernhard\Desktop\"/>
    </mc:Choice>
  </mc:AlternateContent>
  <xr:revisionPtr revIDLastSave="0" documentId="13_ncr:1_{159016C7-40BB-4DAC-910B-FD39EDDB9A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ycut" sheetId="3" r:id="rId1"/>
    <sheet name="kalkulation" sheetId="6" state="hidden" r:id="rId2"/>
    <sheet name="verschluss" sheetId="19" state="hidden" r:id="rId3"/>
    <sheet name="material" sheetId="5" state="hidden" r:id="rId4"/>
    <sheet name="bogenpreise" sheetId="18" state="hidden" r:id="rId5"/>
    <sheet name="facts" sheetId="1" state="hidden" r:id="rId6"/>
  </sheets>
  <externalReferences>
    <externalReference r:id="rId7"/>
  </externalReferences>
  <definedNames>
    <definedName name="_xlnm.Print_Area" localSheetId="0">mycut!$A$1:$I$48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3" i="19" l="1"/>
  <c r="AN13" i="19"/>
  <c r="AB13" i="19"/>
  <c r="P13" i="19"/>
  <c r="D13" i="19"/>
  <c r="P12" i="19"/>
  <c r="AZ11" i="19"/>
  <c r="AN11" i="19"/>
  <c r="AB11" i="19"/>
  <c r="P11" i="19"/>
  <c r="D11" i="19"/>
  <c r="AX7" i="19"/>
  <c r="AL7" i="19"/>
  <c r="Z7" i="19"/>
  <c r="N7" i="19"/>
  <c r="B7" i="19"/>
  <c r="BA14" i="19" s="1"/>
  <c r="AX6" i="19"/>
  <c r="AL6" i="19"/>
  <c r="AN14" i="19" s="1"/>
  <c r="Z6" i="19"/>
  <c r="N6" i="19"/>
  <c r="B6" i="19"/>
  <c r="AX5" i="19"/>
  <c r="AL5" i="19"/>
  <c r="Z5" i="19"/>
  <c r="N5" i="19"/>
  <c r="B5" i="19"/>
  <c r="AX4" i="19"/>
  <c r="AL4" i="19"/>
  <c r="Z4" i="19"/>
  <c r="N4" i="19"/>
  <c r="B4" i="19"/>
  <c r="AX3" i="19"/>
  <c r="AL3" i="19"/>
  <c r="AN12" i="19" s="1"/>
  <c r="Z3" i="19"/>
  <c r="AB14" i="19" s="1"/>
  <c r="N3" i="19"/>
  <c r="B3" i="19"/>
  <c r="P14" i="19" l="1"/>
  <c r="AZ14" i="19"/>
  <c r="D14" i="19"/>
  <c r="E11" i="19"/>
  <c r="AC11" i="19"/>
  <c r="BA11" i="19"/>
  <c r="Q12" i="19"/>
  <c r="AO12" i="19"/>
  <c r="E13" i="19"/>
  <c r="AC13" i="19"/>
  <c r="BA13" i="19"/>
  <c r="Q14" i="19"/>
  <c r="AO14" i="19"/>
  <c r="D12" i="19"/>
  <c r="AB12" i="19"/>
  <c r="AZ12" i="19"/>
  <c r="Q11" i="19"/>
  <c r="AO11" i="19"/>
  <c r="E12" i="19"/>
  <c r="AC12" i="19"/>
  <c r="BA12" i="19"/>
  <c r="Q13" i="19"/>
  <c r="AO13" i="19"/>
  <c r="E14" i="19"/>
  <c r="AC14" i="19"/>
  <c r="AL8" i="19" l="1"/>
  <c r="AX8" i="19"/>
  <c r="N8" i="19"/>
  <c r="Z8" i="19"/>
  <c r="B8" i="19"/>
  <c r="H15" i="3" l="1"/>
  <c r="E15" i="3"/>
  <c r="B15" i="3"/>
  <c r="G11" i="1"/>
  <c r="D11" i="1"/>
  <c r="B11" i="1"/>
  <c r="BE63" i="5" l="1"/>
  <c r="BE62" i="5"/>
  <c r="BE61" i="5"/>
  <c r="BE60" i="5"/>
  <c r="BE59" i="5"/>
  <c r="BE58" i="5"/>
  <c r="BE57" i="5"/>
  <c r="BE56" i="5"/>
  <c r="BE55" i="5"/>
  <c r="BE54" i="5"/>
  <c r="BE53" i="5"/>
  <c r="BE52" i="5"/>
  <c r="BE51" i="5"/>
  <c r="BE50" i="5"/>
  <c r="BE49" i="5"/>
  <c r="BE48" i="5"/>
  <c r="BE47" i="5"/>
  <c r="BE46" i="5"/>
  <c r="BE45" i="5"/>
  <c r="BE44" i="5"/>
  <c r="BE43" i="5"/>
  <c r="BE42" i="5"/>
  <c r="BE41" i="5"/>
  <c r="BE40" i="5"/>
  <c r="BE39" i="5"/>
  <c r="BE38" i="5"/>
  <c r="BE37" i="5"/>
  <c r="BE36" i="5"/>
  <c r="BE35" i="5"/>
  <c r="BE34" i="5"/>
  <c r="BE33" i="5"/>
  <c r="BE32" i="5"/>
  <c r="BE31" i="5"/>
  <c r="BE30" i="5"/>
  <c r="BE29" i="5"/>
  <c r="BE28" i="5"/>
  <c r="BE27" i="5"/>
  <c r="BE26" i="5"/>
  <c r="BE25" i="5"/>
  <c r="BE24" i="5"/>
  <c r="BE23" i="5"/>
  <c r="BE22" i="5"/>
  <c r="BE21" i="5"/>
  <c r="BE20" i="5"/>
  <c r="BE19" i="5"/>
  <c r="BE18" i="5"/>
  <c r="BE17" i="5"/>
  <c r="BE16" i="5"/>
  <c r="BE15" i="5"/>
  <c r="BE14" i="5"/>
  <c r="AS63" i="5"/>
  <c r="AS62" i="5"/>
  <c r="AS61" i="5"/>
  <c r="AS60" i="5"/>
  <c r="AS59" i="5"/>
  <c r="AS58" i="5"/>
  <c r="AS57" i="5"/>
  <c r="AS56" i="5"/>
  <c r="AS55" i="5"/>
  <c r="AS54" i="5"/>
  <c r="AS53" i="5"/>
  <c r="AS52" i="5"/>
  <c r="AS51" i="5"/>
  <c r="AS50" i="5"/>
  <c r="AS49" i="5"/>
  <c r="AS48" i="5"/>
  <c r="AS47" i="5"/>
  <c r="AS46" i="5"/>
  <c r="AS45" i="5"/>
  <c r="AS44" i="5"/>
  <c r="AS43" i="5"/>
  <c r="AS42" i="5"/>
  <c r="AS41" i="5"/>
  <c r="AS40" i="5"/>
  <c r="AS39" i="5"/>
  <c r="AS38" i="5"/>
  <c r="AS37" i="5"/>
  <c r="AS36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AG1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E21" i="3" l="1"/>
  <c r="E19" i="3"/>
  <c r="AT63" i="5"/>
  <c r="AT62" i="5"/>
  <c r="AT61" i="5"/>
  <c r="AT60" i="5"/>
  <c r="AT59" i="5"/>
  <c r="AT58" i="5"/>
  <c r="AT57" i="5"/>
  <c r="AT56" i="5"/>
  <c r="AT55" i="5"/>
  <c r="AT54" i="5"/>
  <c r="AT53" i="5"/>
  <c r="AT52" i="5"/>
  <c r="AT51" i="5"/>
  <c r="AT50" i="5"/>
  <c r="AT49" i="5"/>
  <c r="AT48" i="5"/>
  <c r="AT47" i="5"/>
  <c r="AT46" i="5"/>
  <c r="AT45" i="5"/>
  <c r="AT44" i="5"/>
  <c r="AT43" i="5"/>
  <c r="AT42" i="5"/>
  <c r="AT41" i="5"/>
  <c r="AT40" i="5"/>
  <c r="AT39" i="5"/>
  <c r="AT38" i="5"/>
  <c r="AT37" i="5"/>
  <c r="AT36" i="5"/>
  <c r="AT35" i="5"/>
  <c r="AT34" i="5"/>
  <c r="AT33" i="5"/>
  <c r="AT32" i="5"/>
  <c r="AT31" i="5"/>
  <c r="AT30" i="5"/>
  <c r="AT29" i="5"/>
  <c r="AT28" i="5"/>
  <c r="AT27" i="5"/>
  <c r="AT26" i="5"/>
  <c r="AT25" i="5"/>
  <c r="AT24" i="5"/>
  <c r="AT23" i="5"/>
  <c r="AT22" i="5"/>
  <c r="AT21" i="5"/>
  <c r="AT20" i="5"/>
  <c r="AT19" i="5"/>
  <c r="AT18" i="5"/>
  <c r="AT17" i="5"/>
  <c r="AT16" i="5"/>
  <c r="AT15" i="5"/>
  <c r="AT14" i="5"/>
  <c r="BF63" i="5"/>
  <c r="BF62" i="5"/>
  <c r="BF61" i="5"/>
  <c r="BF60" i="5"/>
  <c r="BF59" i="5"/>
  <c r="BF58" i="5"/>
  <c r="BF57" i="5"/>
  <c r="BF56" i="5"/>
  <c r="BF55" i="5"/>
  <c r="BF54" i="5"/>
  <c r="BF53" i="5"/>
  <c r="BF52" i="5"/>
  <c r="BF51" i="5"/>
  <c r="BF50" i="5"/>
  <c r="BF49" i="5"/>
  <c r="BF48" i="5"/>
  <c r="BF47" i="5"/>
  <c r="BF46" i="5"/>
  <c r="BF45" i="5"/>
  <c r="BF44" i="5"/>
  <c r="BF43" i="5"/>
  <c r="BF42" i="5"/>
  <c r="BF41" i="5"/>
  <c r="BF40" i="5"/>
  <c r="BF39" i="5"/>
  <c r="BF38" i="5"/>
  <c r="BF37" i="5"/>
  <c r="BF3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14" i="5"/>
  <c r="N3" i="6"/>
  <c r="N9" i="6"/>
  <c r="BD27" i="6"/>
  <c r="AR27" i="6"/>
  <c r="AF27" i="6"/>
  <c r="T27" i="6"/>
  <c r="D5" i="5"/>
  <c r="B5" i="6"/>
  <c r="H27" i="6"/>
  <c r="C78" i="1"/>
  <c r="G8" i="6"/>
  <c r="G7" i="6"/>
  <c r="G6" i="6"/>
  <c r="G5" i="6"/>
  <c r="G4" i="6"/>
  <c r="G3" i="6"/>
  <c r="B7" i="6"/>
  <c r="N7" i="6" s="1"/>
  <c r="B6" i="6"/>
  <c r="G2" i="6"/>
  <c r="B4" i="6"/>
  <c r="B3" i="6"/>
  <c r="B2" i="6"/>
  <c r="N2" i="6" l="1"/>
  <c r="Z2" i="6" s="1"/>
  <c r="Z7" i="6"/>
  <c r="D8" i="5"/>
  <c r="N6" i="6"/>
  <c r="Z3" i="6"/>
  <c r="E8" i="5"/>
  <c r="N5" i="6"/>
  <c r="S2" i="6"/>
  <c r="B15" i="6"/>
  <c r="G15" i="6" s="1"/>
  <c r="N4" i="6"/>
  <c r="P4" i="5" s="1"/>
  <c r="S3" i="6"/>
  <c r="S6" i="6"/>
  <c r="S5" i="6"/>
  <c r="S8" i="6"/>
  <c r="S7" i="6"/>
  <c r="S4" i="6"/>
  <c r="Z9" i="6"/>
  <c r="AL9" i="6" s="1"/>
  <c r="P3" i="5"/>
  <c r="AX9" i="6" l="1"/>
  <c r="AN57" i="6"/>
  <c r="AL57" i="6"/>
  <c r="P2" i="5"/>
  <c r="AE2" i="6"/>
  <c r="P8" i="5"/>
  <c r="N17" i="5" s="1"/>
  <c r="AL3" i="6"/>
  <c r="AL2" i="6"/>
  <c r="AX16" i="6"/>
  <c r="Z6" i="6"/>
  <c r="AL7" i="6"/>
  <c r="O63" i="5"/>
  <c r="N62" i="5"/>
  <c r="N60" i="5"/>
  <c r="O57" i="5"/>
  <c r="O56" i="5"/>
  <c r="N55" i="5"/>
  <c r="O51" i="5"/>
  <c r="N50" i="5"/>
  <c r="O46" i="5"/>
  <c r="N45" i="5"/>
  <c r="O44" i="5"/>
  <c r="N43" i="5"/>
  <c r="O39" i="5"/>
  <c r="N38" i="5"/>
  <c r="O34" i="5"/>
  <c r="N33" i="5"/>
  <c r="N32" i="5"/>
  <c r="O29" i="5"/>
  <c r="O28" i="5"/>
  <c r="N27" i="5"/>
  <c r="O23" i="5"/>
  <c r="N22" i="5"/>
  <c r="N16" i="5"/>
  <c r="N63" i="5"/>
  <c r="O58" i="5"/>
  <c r="N57" i="5"/>
  <c r="N56" i="5"/>
  <c r="O53" i="5"/>
  <c r="O52" i="5"/>
  <c r="N51" i="5"/>
  <c r="O47" i="5"/>
  <c r="N46" i="5"/>
  <c r="N44" i="5"/>
  <c r="P44" i="5" s="1"/>
  <c r="R44" i="5" s="1"/>
  <c r="O41" i="5"/>
  <c r="O40" i="5"/>
  <c r="N39" i="5"/>
  <c r="O35" i="5"/>
  <c r="N34" i="5"/>
  <c r="P34" i="5" s="1"/>
  <c r="R34" i="5" s="1"/>
  <c r="O30" i="5"/>
  <c r="N29" i="5"/>
  <c r="P29" i="5" s="1"/>
  <c r="R29" i="5" s="1"/>
  <c r="N28" i="5"/>
  <c r="P28" i="5" s="1"/>
  <c r="R28" i="5" s="1"/>
  <c r="O25" i="5"/>
  <c r="O24" i="5"/>
  <c r="N23" i="5"/>
  <c r="O19" i="5"/>
  <c r="O61" i="5"/>
  <c r="O59" i="5"/>
  <c r="N58" i="5"/>
  <c r="P58" i="5" s="1"/>
  <c r="R58" i="5" s="1"/>
  <c r="O54" i="5"/>
  <c r="N53" i="5"/>
  <c r="P53" i="5" s="1"/>
  <c r="R53" i="5" s="1"/>
  <c r="N52" i="5"/>
  <c r="P52" i="5" s="1"/>
  <c r="R52" i="5" s="1"/>
  <c r="O49" i="5"/>
  <c r="O48" i="5"/>
  <c r="N47" i="5"/>
  <c r="O42" i="5"/>
  <c r="N41" i="5"/>
  <c r="P41" i="5" s="1"/>
  <c r="R41" i="5" s="1"/>
  <c r="N40" i="5"/>
  <c r="P40" i="5" s="1"/>
  <c r="R40" i="5" s="1"/>
  <c r="O37" i="5"/>
  <c r="O36" i="5"/>
  <c r="N35" i="5"/>
  <c r="P35" i="5" s="1"/>
  <c r="R35" i="5" s="1"/>
  <c r="O31" i="5"/>
  <c r="N30" i="5"/>
  <c r="O26" i="5"/>
  <c r="N25" i="5"/>
  <c r="P25" i="5" s="1"/>
  <c r="R25" i="5" s="1"/>
  <c r="N24" i="5"/>
  <c r="P24" i="5" s="1"/>
  <c r="R24" i="5" s="1"/>
  <c r="O21" i="5"/>
  <c r="O20" i="5"/>
  <c r="N19" i="5"/>
  <c r="O62" i="5"/>
  <c r="N61" i="5"/>
  <c r="O60" i="5"/>
  <c r="N59" i="5"/>
  <c r="O55" i="5"/>
  <c r="P55" i="5" s="1"/>
  <c r="R55" i="5" s="1"/>
  <c r="N54" i="5"/>
  <c r="O50" i="5"/>
  <c r="N49" i="5"/>
  <c r="N48" i="5"/>
  <c r="O45" i="5"/>
  <c r="O43" i="5"/>
  <c r="N42" i="5"/>
  <c r="O38" i="5"/>
  <c r="N37" i="5"/>
  <c r="N36" i="5"/>
  <c r="P36" i="5" s="1"/>
  <c r="R36" i="5" s="1"/>
  <c r="O33" i="5"/>
  <c r="O32" i="5"/>
  <c r="N31" i="5"/>
  <c r="O27" i="5"/>
  <c r="N26" i="5"/>
  <c r="O22" i="5"/>
  <c r="N21" i="5"/>
  <c r="N20" i="5"/>
  <c r="P20" i="5" s="1"/>
  <c r="R20" i="5" s="1"/>
  <c r="C15" i="6"/>
  <c r="D15" i="6"/>
  <c r="I15" i="6" s="1"/>
  <c r="Z4" i="6"/>
  <c r="Z5" i="6"/>
  <c r="AE3" i="6"/>
  <c r="Q8" i="5"/>
  <c r="O17" i="5" s="1"/>
  <c r="AE6" i="6"/>
  <c r="AE5" i="6"/>
  <c r="AE8" i="6"/>
  <c r="AE7" i="6"/>
  <c r="AE4" i="6"/>
  <c r="P6" i="5"/>
  <c r="P5" i="5"/>
  <c r="AB2" i="5"/>
  <c r="AB3" i="5"/>
  <c r="D4" i="5"/>
  <c r="D3" i="5"/>
  <c r="E3" i="5" s="1"/>
  <c r="D2" i="5"/>
  <c r="E2" i="5" s="1"/>
  <c r="F20" i="1"/>
  <c r="AB5" i="5" l="1"/>
  <c r="AZ57" i="6"/>
  <c r="N15" i="5"/>
  <c r="N14" i="5"/>
  <c r="N18" i="5"/>
  <c r="P27" i="5"/>
  <c r="R27" i="5" s="1"/>
  <c r="S27" i="5" s="1"/>
  <c r="D16" i="6"/>
  <c r="I16" i="6" s="1"/>
  <c r="O16" i="6"/>
  <c r="T16" i="6" s="1"/>
  <c r="AY16" i="6"/>
  <c r="AN16" i="6"/>
  <c r="P56" i="5"/>
  <c r="R56" i="5" s="1"/>
  <c r="S56" i="5" s="1"/>
  <c r="AZ16" i="6"/>
  <c r="P21" i="5"/>
  <c r="R21" i="5" s="1"/>
  <c r="S21" i="5" s="1"/>
  <c r="P37" i="5"/>
  <c r="R37" i="5" s="1"/>
  <c r="S37" i="5" s="1"/>
  <c r="P61" i="5"/>
  <c r="R61" i="5" s="1"/>
  <c r="S61" i="5" s="1"/>
  <c r="P57" i="5"/>
  <c r="R57" i="5" s="1"/>
  <c r="S57" i="5" s="1"/>
  <c r="AL6" i="6"/>
  <c r="AX7" i="6"/>
  <c r="AX3" i="6"/>
  <c r="AN3" i="5"/>
  <c r="AQ2" i="6"/>
  <c r="AB8" i="5"/>
  <c r="O15" i="5"/>
  <c r="O14" i="5"/>
  <c r="AX2" i="6"/>
  <c r="AN2" i="5"/>
  <c r="AN6" i="5" s="1"/>
  <c r="W15" i="5"/>
  <c r="W31" i="5"/>
  <c r="W47" i="5"/>
  <c r="W63" i="5"/>
  <c r="W20" i="5"/>
  <c r="W36" i="5"/>
  <c r="W52" i="5"/>
  <c r="W21" i="5"/>
  <c r="W37" i="5"/>
  <c r="W53" i="5"/>
  <c r="W26" i="5"/>
  <c r="W42" i="5"/>
  <c r="W58" i="5"/>
  <c r="W19" i="5"/>
  <c r="W35" i="5"/>
  <c r="W51" i="5"/>
  <c r="W24" i="5"/>
  <c r="W40" i="5"/>
  <c r="W56" i="5"/>
  <c r="W25" i="5"/>
  <c r="W41" i="5"/>
  <c r="W57" i="5"/>
  <c r="W14" i="5"/>
  <c r="W30" i="5"/>
  <c r="W46" i="5"/>
  <c r="W62" i="5"/>
  <c r="W23" i="5"/>
  <c r="W39" i="5"/>
  <c r="W55" i="5"/>
  <c r="W28" i="5"/>
  <c r="W44" i="5"/>
  <c r="W60" i="5"/>
  <c r="W29" i="5"/>
  <c r="W45" i="5"/>
  <c r="W61" i="5"/>
  <c r="W18" i="5"/>
  <c r="W34" i="5"/>
  <c r="W50" i="5"/>
  <c r="W27" i="5"/>
  <c r="W43" i="5"/>
  <c r="W59" i="5"/>
  <c r="W48" i="5"/>
  <c r="W54" i="5"/>
  <c r="W17" i="5"/>
  <c r="W16" i="5"/>
  <c r="W33" i="5"/>
  <c r="W22" i="5"/>
  <c r="W32" i="5"/>
  <c r="W49" i="5"/>
  <c r="W38" i="5"/>
  <c r="H15" i="6"/>
  <c r="S20" i="5"/>
  <c r="S36" i="5"/>
  <c r="S24" i="5"/>
  <c r="S40" i="5"/>
  <c r="P16" i="6"/>
  <c r="U16" i="6" s="1"/>
  <c r="S25" i="5"/>
  <c r="S35" i="5"/>
  <c r="S41" i="5"/>
  <c r="S58" i="5"/>
  <c r="S34" i="5"/>
  <c r="O16" i="5"/>
  <c r="S55" i="5"/>
  <c r="S52" i="5"/>
  <c r="S28" i="5"/>
  <c r="S44" i="5"/>
  <c r="O18" i="5"/>
  <c r="P18" i="5" s="1"/>
  <c r="R18" i="5" s="1"/>
  <c r="S18" i="5" s="1"/>
  <c r="AB16" i="6"/>
  <c r="AG16" i="6" s="1"/>
  <c r="Z16" i="6"/>
  <c r="AE16" i="6" s="1"/>
  <c r="AA16" i="6"/>
  <c r="AF16" i="6" s="1"/>
  <c r="P7" i="5"/>
  <c r="S53" i="5"/>
  <c r="S29" i="5"/>
  <c r="P26" i="5"/>
  <c r="R26" i="5" s="1"/>
  <c r="S26" i="5" s="1"/>
  <c r="P42" i="5"/>
  <c r="R42" i="5" s="1"/>
  <c r="S42" i="5" s="1"/>
  <c r="P15" i="5"/>
  <c r="R15" i="5" s="1"/>
  <c r="S15" i="5" s="1"/>
  <c r="P31" i="5"/>
  <c r="R31" i="5" s="1"/>
  <c r="S31" i="5" s="1"/>
  <c r="P47" i="5"/>
  <c r="R47" i="5" s="1"/>
  <c r="S47" i="5" s="1"/>
  <c r="P16" i="5"/>
  <c r="R16" i="5" s="1"/>
  <c r="S16" i="5" s="1"/>
  <c r="P23" i="5"/>
  <c r="R23" i="5" s="1"/>
  <c r="S23" i="5" s="1"/>
  <c r="P32" i="5"/>
  <c r="R32" i="5" s="1"/>
  <c r="S32" i="5" s="1"/>
  <c r="P17" i="5"/>
  <c r="R17" i="5" s="1"/>
  <c r="S17" i="5" s="1"/>
  <c r="P33" i="5"/>
  <c r="R33" i="5" s="1"/>
  <c r="S33" i="5" s="1"/>
  <c r="P43" i="5"/>
  <c r="R43" i="5" s="1"/>
  <c r="S43" i="5" s="1"/>
  <c r="P50" i="5"/>
  <c r="R50" i="5" s="1"/>
  <c r="S50" i="5" s="1"/>
  <c r="P54" i="5"/>
  <c r="R54" i="5" s="1"/>
  <c r="S54" i="5" s="1"/>
  <c r="C15" i="5"/>
  <c r="B18" i="5"/>
  <c r="B19" i="5"/>
  <c r="C20" i="5"/>
  <c r="B24" i="5"/>
  <c r="C25" i="5"/>
  <c r="B29" i="5"/>
  <c r="C30" i="5"/>
  <c r="C31" i="5"/>
  <c r="B34" i="5"/>
  <c r="B35" i="5"/>
  <c r="C36" i="5"/>
  <c r="B40" i="5"/>
  <c r="C41" i="5"/>
  <c r="B17" i="5"/>
  <c r="C18" i="5"/>
  <c r="C19" i="5"/>
  <c r="B22" i="5"/>
  <c r="B23" i="5"/>
  <c r="C24" i="5"/>
  <c r="B28" i="5"/>
  <c r="C29" i="5"/>
  <c r="B33" i="5"/>
  <c r="C34" i="5"/>
  <c r="C35" i="5"/>
  <c r="B38" i="5"/>
  <c r="B39" i="5"/>
  <c r="C40" i="5"/>
  <c r="B16" i="5"/>
  <c r="C17" i="5"/>
  <c r="B21" i="5"/>
  <c r="C22" i="5"/>
  <c r="C23" i="5"/>
  <c r="B26" i="5"/>
  <c r="B27" i="5"/>
  <c r="C28" i="5"/>
  <c r="B32" i="5"/>
  <c r="C33" i="5"/>
  <c r="B37" i="5"/>
  <c r="C38" i="5"/>
  <c r="C39" i="5"/>
  <c r="B42" i="5"/>
  <c r="B43" i="5"/>
  <c r="C44" i="5"/>
  <c r="B48" i="5"/>
  <c r="C49" i="5"/>
  <c r="B15" i="5"/>
  <c r="C16" i="5"/>
  <c r="B20" i="5"/>
  <c r="C21" i="5"/>
  <c r="B25" i="5"/>
  <c r="C26" i="5"/>
  <c r="C27" i="5"/>
  <c r="B30" i="5"/>
  <c r="B31" i="5"/>
  <c r="C32" i="5"/>
  <c r="B36" i="5"/>
  <c r="C37" i="5"/>
  <c r="B41" i="5"/>
  <c r="C42" i="5"/>
  <c r="C43" i="5"/>
  <c r="B46" i="5"/>
  <c r="B47" i="5"/>
  <c r="C48" i="5"/>
  <c r="B52" i="5"/>
  <c r="C53" i="5"/>
  <c r="B57" i="5"/>
  <c r="C58" i="5"/>
  <c r="C59" i="5"/>
  <c r="C45" i="5"/>
  <c r="B49" i="5"/>
  <c r="C52" i="5"/>
  <c r="B54" i="5"/>
  <c r="C55" i="5"/>
  <c r="B60" i="5"/>
  <c r="C61" i="5"/>
  <c r="B44" i="5"/>
  <c r="C47" i="5"/>
  <c r="B51" i="5"/>
  <c r="C54" i="5"/>
  <c r="C57" i="5"/>
  <c r="C60" i="5"/>
  <c r="C46" i="5"/>
  <c r="B50" i="5"/>
  <c r="C51" i="5"/>
  <c r="B53" i="5"/>
  <c r="B56" i="5"/>
  <c r="B62" i="5"/>
  <c r="B63" i="5"/>
  <c r="B45" i="5"/>
  <c r="C50" i="5"/>
  <c r="B55" i="5"/>
  <c r="C56" i="5"/>
  <c r="B58" i="5"/>
  <c r="B61" i="5"/>
  <c r="C62" i="5"/>
  <c r="C63" i="5"/>
  <c r="B59" i="5"/>
  <c r="P48" i="5"/>
  <c r="R48" i="5" s="1"/>
  <c r="S48" i="5" s="1"/>
  <c r="P59" i="5"/>
  <c r="R59" i="5" s="1"/>
  <c r="S59" i="5" s="1"/>
  <c r="P19" i="5"/>
  <c r="R19" i="5" s="1"/>
  <c r="S19" i="5" s="1"/>
  <c r="P51" i="5"/>
  <c r="R51" i="5" s="1"/>
  <c r="S51" i="5" s="1"/>
  <c r="P60" i="5"/>
  <c r="R60" i="5" s="1"/>
  <c r="S60" i="5" s="1"/>
  <c r="P49" i="5"/>
  <c r="R49" i="5" s="1"/>
  <c r="S49" i="5" s="1"/>
  <c r="P14" i="5"/>
  <c r="P30" i="5"/>
  <c r="R30" i="5" s="1"/>
  <c r="S30" i="5" s="1"/>
  <c r="P39" i="5"/>
  <c r="R39" i="5" s="1"/>
  <c r="S39" i="5" s="1"/>
  <c r="P46" i="5"/>
  <c r="R46" i="5" s="1"/>
  <c r="S46" i="5" s="1"/>
  <c r="P63" i="5"/>
  <c r="R63" i="5" s="1"/>
  <c r="S63" i="5" s="1"/>
  <c r="P22" i="5"/>
  <c r="R22" i="5" s="1"/>
  <c r="S22" i="5" s="1"/>
  <c r="P38" i="5"/>
  <c r="R38" i="5" s="1"/>
  <c r="S38" i="5" s="1"/>
  <c r="P45" i="5"/>
  <c r="R45" i="5" s="1"/>
  <c r="S45" i="5" s="1"/>
  <c r="P62" i="5"/>
  <c r="R62" i="5" s="1"/>
  <c r="S62" i="5" s="1"/>
  <c r="O15" i="6"/>
  <c r="T15" i="6" s="1"/>
  <c r="P15" i="6"/>
  <c r="U15" i="6" s="1"/>
  <c r="N15" i="6"/>
  <c r="S15" i="6" s="1"/>
  <c r="AL4" i="6"/>
  <c r="AB4" i="5"/>
  <c r="AL5" i="6"/>
  <c r="AQ3" i="6"/>
  <c r="AC8" i="5"/>
  <c r="AQ6" i="6"/>
  <c r="AQ5" i="6"/>
  <c r="AQ8" i="6"/>
  <c r="AQ7" i="6"/>
  <c r="AQ4" i="6"/>
  <c r="AB6" i="5"/>
  <c r="C14" i="5"/>
  <c r="B14" i="5"/>
  <c r="D6" i="5"/>
  <c r="G20" i="1"/>
  <c r="K53" i="5" l="1"/>
  <c r="K56" i="5"/>
  <c r="K63" i="5"/>
  <c r="K31" i="5"/>
  <c r="K62" i="5"/>
  <c r="K46" i="5"/>
  <c r="K30" i="5"/>
  <c r="K61" i="5"/>
  <c r="K57" i="5"/>
  <c r="K60" i="5"/>
  <c r="K49" i="5"/>
  <c r="K40" i="5"/>
  <c r="K43" i="5"/>
  <c r="K19" i="5"/>
  <c r="K21" i="5"/>
  <c r="K47" i="5"/>
  <c r="K38" i="5"/>
  <c r="K29" i="5"/>
  <c r="K17" i="5"/>
  <c r="K59" i="5"/>
  <c r="K39" i="5"/>
  <c r="K50" i="5"/>
  <c r="K18" i="5"/>
  <c r="K24" i="5"/>
  <c r="K37" i="5"/>
  <c r="K44" i="5"/>
  <c r="K55" i="5"/>
  <c r="K58" i="5"/>
  <c r="K42" i="5"/>
  <c r="K26" i="5"/>
  <c r="K45" i="5"/>
  <c r="K41" i="5"/>
  <c r="K48" i="5"/>
  <c r="K33" i="5"/>
  <c r="K28" i="5"/>
  <c r="K35" i="5"/>
  <c r="K15" i="5"/>
  <c r="K32" i="5"/>
  <c r="K54" i="5"/>
  <c r="K22" i="5"/>
  <c r="K25" i="5"/>
  <c r="K36" i="5"/>
  <c r="K16" i="5"/>
  <c r="K27" i="5"/>
  <c r="K20" i="5"/>
  <c r="K34" i="5"/>
  <c r="K52" i="5"/>
  <c r="K51" i="5"/>
  <c r="K23" i="5"/>
  <c r="B16" i="6"/>
  <c r="G16" i="6" s="1"/>
  <c r="C16" i="6"/>
  <c r="N16" i="6"/>
  <c r="S16" i="6" s="1"/>
  <c r="AM16" i="6"/>
  <c r="AR16" i="6" s="1"/>
  <c r="AL16" i="6"/>
  <c r="AZ2" i="5"/>
  <c r="BC2" i="6"/>
  <c r="AN8" i="5"/>
  <c r="AX6" i="6"/>
  <c r="D44" i="5"/>
  <c r="F44" i="5" s="1"/>
  <c r="G44" i="5" s="1"/>
  <c r="D54" i="5"/>
  <c r="F54" i="5" s="1"/>
  <c r="G54" i="5" s="1"/>
  <c r="D52" i="5"/>
  <c r="F52" i="5" s="1"/>
  <c r="G52" i="5" s="1"/>
  <c r="D36" i="5"/>
  <c r="F36" i="5" s="1"/>
  <c r="G36" i="5" s="1"/>
  <c r="D20" i="5"/>
  <c r="F20" i="5" s="1"/>
  <c r="G20" i="5" s="1"/>
  <c r="AU21" i="5"/>
  <c r="AU27" i="5"/>
  <c r="AU58" i="5"/>
  <c r="AU16" i="5"/>
  <c r="AU57" i="5"/>
  <c r="AU62" i="5"/>
  <c r="AU63" i="5"/>
  <c r="AU29" i="5"/>
  <c r="AU34" i="5"/>
  <c r="AU51" i="5"/>
  <c r="AU17" i="5"/>
  <c r="AU38" i="5"/>
  <c r="AU55" i="5"/>
  <c r="AU48" i="5"/>
  <c r="AU32" i="5"/>
  <c r="AU25" i="5"/>
  <c r="AU30" i="5"/>
  <c r="AU36" i="5"/>
  <c r="AU19" i="5"/>
  <c r="AU49" i="5"/>
  <c r="AU42" i="5"/>
  <c r="AU37" i="5"/>
  <c r="AU41" i="5"/>
  <c r="AU47" i="5"/>
  <c r="AU52" i="5"/>
  <c r="AU35" i="5"/>
  <c r="AU56" i="5"/>
  <c r="AU22" i="5"/>
  <c r="AU60" i="5"/>
  <c r="AU14" i="5"/>
  <c r="AU15" i="5"/>
  <c r="AU20" i="5"/>
  <c r="AU45" i="5"/>
  <c r="AU50" i="5"/>
  <c r="AU24" i="5"/>
  <c r="AU33" i="5"/>
  <c r="AU54" i="5"/>
  <c r="AU28" i="5"/>
  <c r="AU59" i="5"/>
  <c r="AU43" i="5"/>
  <c r="AU26" i="5"/>
  <c r="AU31" i="5"/>
  <c r="AU61" i="5"/>
  <c r="AU40" i="5"/>
  <c r="AU23" i="5"/>
  <c r="AU44" i="5"/>
  <c r="AU46" i="5"/>
  <c r="AU18" i="5"/>
  <c r="AU39" i="5"/>
  <c r="AU53" i="5"/>
  <c r="D60" i="5"/>
  <c r="F60" i="5" s="1"/>
  <c r="G60" i="5" s="1"/>
  <c r="D47" i="5"/>
  <c r="F47" i="5" s="1"/>
  <c r="G47" i="5" s="1"/>
  <c r="AZ3" i="5"/>
  <c r="R14" i="5"/>
  <c r="S14" i="5" s="1"/>
  <c r="S13" i="5" s="1"/>
  <c r="V2" i="5"/>
  <c r="D56" i="5"/>
  <c r="F56" i="5" s="1"/>
  <c r="G56" i="5" s="1"/>
  <c r="D51" i="5"/>
  <c r="F51" i="5" s="1"/>
  <c r="G51" i="5" s="1"/>
  <c r="D31" i="5"/>
  <c r="F31" i="5" s="1"/>
  <c r="G31" i="5" s="1"/>
  <c r="D15" i="5"/>
  <c r="F15" i="5" s="1"/>
  <c r="G15" i="5" s="1"/>
  <c r="D43" i="5"/>
  <c r="F43" i="5" s="1"/>
  <c r="G43" i="5" s="1"/>
  <c r="D27" i="5"/>
  <c r="F27" i="5" s="1"/>
  <c r="G27" i="5" s="1"/>
  <c r="D39" i="5"/>
  <c r="F39" i="5" s="1"/>
  <c r="G39" i="5" s="1"/>
  <c r="D23" i="5"/>
  <c r="F23" i="5" s="1"/>
  <c r="G23" i="5" s="1"/>
  <c r="D35" i="5"/>
  <c r="F35" i="5" s="1"/>
  <c r="G35" i="5" s="1"/>
  <c r="D19" i="5"/>
  <c r="F19" i="5" s="1"/>
  <c r="G19" i="5" s="1"/>
  <c r="H16" i="6"/>
  <c r="AI29" i="5"/>
  <c r="AI45" i="5"/>
  <c r="AI61" i="5"/>
  <c r="AI18" i="5"/>
  <c r="AI34" i="5"/>
  <c r="AI50" i="5"/>
  <c r="AI19" i="5"/>
  <c r="AI35" i="5"/>
  <c r="AI51" i="5"/>
  <c r="AI24" i="5"/>
  <c r="AI40" i="5"/>
  <c r="AI56" i="5"/>
  <c r="AI17" i="5"/>
  <c r="AI33" i="5"/>
  <c r="AI49" i="5"/>
  <c r="AI22" i="5"/>
  <c r="AI38" i="5"/>
  <c r="AI54" i="5"/>
  <c r="AI23" i="5"/>
  <c r="AI39" i="5"/>
  <c r="AI55" i="5"/>
  <c r="AI28" i="5"/>
  <c r="AI44" i="5"/>
  <c r="AI60" i="5"/>
  <c r="AI21" i="5"/>
  <c r="AI37" i="5"/>
  <c r="AI53" i="5"/>
  <c r="AI26" i="5"/>
  <c r="AI42" i="5"/>
  <c r="AI58" i="5"/>
  <c r="AI27" i="5"/>
  <c r="AI43" i="5"/>
  <c r="AI59" i="5"/>
  <c r="AI16" i="5"/>
  <c r="AI32" i="5"/>
  <c r="AI48" i="5"/>
  <c r="AI62" i="5"/>
  <c r="AI15" i="5"/>
  <c r="AI25" i="5"/>
  <c r="AI14" i="5"/>
  <c r="AI31" i="5"/>
  <c r="AI20" i="5"/>
  <c r="AI41" i="5"/>
  <c r="AI30" i="5"/>
  <c r="AI47" i="5"/>
  <c r="AI36" i="5"/>
  <c r="AI57" i="5"/>
  <c r="AI46" i="5"/>
  <c r="AI63" i="5"/>
  <c r="AI52" i="5"/>
  <c r="D58" i="5"/>
  <c r="F58" i="5" s="1"/>
  <c r="G58" i="5" s="1"/>
  <c r="AS16" i="6"/>
  <c r="AQ16" i="6"/>
  <c r="D30" i="5"/>
  <c r="F30" i="5" s="1"/>
  <c r="G30" i="5" s="1"/>
  <c r="AA61" i="5"/>
  <c r="Z60" i="5"/>
  <c r="AA56" i="5"/>
  <c r="Z55" i="5"/>
  <c r="AA54" i="5"/>
  <c r="Z53" i="5"/>
  <c r="Z52" i="5"/>
  <c r="AA48" i="5"/>
  <c r="Z47" i="5"/>
  <c r="Z46" i="5"/>
  <c r="AA43" i="5"/>
  <c r="AA42" i="5"/>
  <c r="Z41" i="5"/>
  <c r="AA37" i="5"/>
  <c r="Z36" i="5"/>
  <c r="AA63" i="5"/>
  <c r="Z62" i="5"/>
  <c r="AA60" i="5"/>
  <c r="Z56" i="5"/>
  <c r="AB56" i="5" s="1"/>
  <c r="AD56" i="5" s="1"/>
  <c r="AE56" i="5" s="1"/>
  <c r="AA53" i="5"/>
  <c r="AA49" i="5"/>
  <c r="AA46" i="5"/>
  <c r="Z43" i="5"/>
  <c r="AB43" i="5" s="1"/>
  <c r="AD43" i="5" s="1"/>
  <c r="AE43" i="5" s="1"/>
  <c r="Z40" i="5"/>
  <c r="Z37" i="5"/>
  <c r="AA35" i="5"/>
  <c r="AA34" i="5"/>
  <c r="Z33" i="5"/>
  <c r="AA29" i="5"/>
  <c r="Z28" i="5"/>
  <c r="AA24" i="5"/>
  <c r="Z23" i="5"/>
  <c r="Z22" i="5"/>
  <c r="AA19" i="5"/>
  <c r="AA18" i="5"/>
  <c r="Z17" i="5"/>
  <c r="Z63" i="5"/>
  <c r="AA57" i="5"/>
  <c r="AA51" i="5"/>
  <c r="AA50" i="5"/>
  <c r="Z49" i="5"/>
  <c r="AB49" i="5" s="1"/>
  <c r="AD49" i="5" s="1"/>
  <c r="AE49" i="5" s="1"/>
  <c r="AA47" i="5"/>
  <c r="AA44" i="5"/>
  <c r="AA41" i="5"/>
  <c r="AA38" i="5"/>
  <c r="Z35" i="5"/>
  <c r="Z34" i="5"/>
  <c r="AB34" i="5" s="1"/>
  <c r="AD34" i="5" s="1"/>
  <c r="AE34" i="5" s="1"/>
  <c r="AA31" i="5"/>
  <c r="AA30" i="5"/>
  <c r="Z29" i="5"/>
  <c r="AA25" i="5"/>
  <c r="Z24" i="5"/>
  <c r="AA20" i="5"/>
  <c r="Z19" i="5"/>
  <c r="AB19" i="5" s="1"/>
  <c r="AD19" i="5" s="1"/>
  <c r="AE19" i="5" s="1"/>
  <c r="Z18" i="5"/>
  <c r="AB18" i="5" s="1"/>
  <c r="AD18" i="5" s="1"/>
  <c r="AE18" i="5" s="1"/>
  <c r="AA15" i="5"/>
  <c r="AA14" i="5"/>
  <c r="Z61" i="5"/>
  <c r="AA59" i="5"/>
  <c r="AA58" i="5"/>
  <c r="Z57" i="5"/>
  <c r="AA55" i="5"/>
  <c r="Z54" i="5"/>
  <c r="Z51" i="5"/>
  <c r="Z50" i="5"/>
  <c r="AA45" i="5"/>
  <c r="Z44" i="5"/>
  <c r="AB44" i="5" s="1"/>
  <c r="AD44" i="5" s="1"/>
  <c r="AE44" i="5" s="1"/>
  <c r="AA39" i="5"/>
  <c r="Z38" i="5"/>
  <c r="AB38" i="5" s="1"/>
  <c r="AD38" i="5" s="1"/>
  <c r="AE38" i="5" s="1"/>
  <c r="AA36" i="5"/>
  <c r="AA32" i="5"/>
  <c r="Z31" i="5"/>
  <c r="Z30" i="5"/>
  <c r="AB30" i="5" s="1"/>
  <c r="AD30" i="5" s="1"/>
  <c r="AE30" i="5" s="1"/>
  <c r="AA27" i="5"/>
  <c r="AA26" i="5"/>
  <c r="Z25" i="5"/>
  <c r="AA21" i="5"/>
  <c r="Z20" i="5"/>
  <c r="AA16" i="5"/>
  <c r="Z15" i="5"/>
  <c r="AB15" i="5" s="1"/>
  <c r="AD15" i="5" s="1"/>
  <c r="AE15" i="5" s="1"/>
  <c r="Z14" i="5"/>
  <c r="AB14" i="5" s="1"/>
  <c r="AA62" i="5"/>
  <c r="Z59" i="5"/>
  <c r="Z58" i="5"/>
  <c r="AB58" i="5" s="1"/>
  <c r="AD58" i="5" s="1"/>
  <c r="AE58" i="5" s="1"/>
  <c r="AA52" i="5"/>
  <c r="Z48" i="5"/>
  <c r="Z45" i="5"/>
  <c r="Z42" i="5"/>
  <c r="AB42" i="5" s="1"/>
  <c r="AD42" i="5" s="1"/>
  <c r="AE42" i="5" s="1"/>
  <c r="AA40" i="5"/>
  <c r="Z39" i="5"/>
  <c r="AA33" i="5"/>
  <c r="Z32" i="5"/>
  <c r="AA28" i="5"/>
  <c r="Z27" i="5"/>
  <c r="Z26" i="5"/>
  <c r="AB26" i="5" s="1"/>
  <c r="AD26" i="5" s="1"/>
  <c r="AE26" i="5" s="1"/>
  <c r="AA23" i="5"/>
  <c r="AA22" i="5"/>
  <c r="Z21" i="5"/>
  <c r="AA17" i="5"/>
  <c r="Z16" i="5"/>
  <c r="D59" i="5"/>
  <c r="F59" i="5" s="1"/>
  <c r="G59" i="5" s="1"/>
  <c r="D45" i="5"/>
  <c r="F45" i="5" s="1"/>
  <c r="G45" i="5" s="1"/>
  <c r="D53" i="5"/>
  <c r="F53" i="5" s="1"/>
  <c r="G53" i="5" s="1"/>
  <c r="D46" i="5"/>
  <c r="F46" i="5" s="1"/>
  <c r="G46" i="5" s="1"/>
  <c r="D37" i="5"/>
  <c r="F37" i="5" s="1"/>
  <c r="G37" i="5" s="1"/>
  <c r="D21" i="5"/>
  <c r="F21" i="5" s="1"/>
  <c r="G21" i="5" s="1"/>
  <c r="D49" i="5"/>
  <c r="F49" i="5" s="1"/>
  <c r="G49" i="5" s="1"/>
  <c r="D42" i="5"/>
  <c r="F42" i="5" s="1"/>
  <c r="G42" i="5" s="1"/>
  <c r="D33" i="5"/>
  <c r="F33" i="5" s="1"/>
  <c r="G33" i="5" s="1"/>
  <c r="D26" i="5"/>
  <c r="F26" i="5" s="1"/>
  <c r="G26" i="5" s="1"/>
  <c r="D17" i="5"/>
  <c r="F17" i="5" s="1"/>
  <c r="G17" i="5" s="1"/>
  <c r="D38" i="5"/>
  <c r="F38" i="5" s="1"/>
  <c r="G38" i="5" s="1"/>
  <c r="D29" i="5"/>
  <c r="F29" i="5" s="1"/>
  <c r="G29" i="5" s="1"/>
  <c r="D22" i="5"/>
  <c r="F22" i="5" s="1"/>
  <c r="G22" i="5" s="1"/>
  <c r="D41" i="5"/>
  <c r="F41" i="5" s="1"/>
  <c r="G41" i="5" s="1"/>
  <c r="D34" i="5"/>
  <c r="F34" i="5" s="1"/>
  <c r="G34" i="5" s="1"/>
  <c r="D25" i="5"/>
  <c r="F25" i="5" s="1"/>
  <c r="G25" i="5" s="1"/>
  <c r="D18" i="5"/>
  <c r="F18" i="5" s="1"/>
  <c r="G18" i="5" s="1"/>
  <c r="D63" i="5"/>
  <c r="F63" i="5" s="1"/>
  <c r="G63" i="5" s="1"/>
  <c r="D57" i="5"/>
  <c r="F57" i="5" s="1"/>
  <c r="G57" i="5" s="1"/>
  <c r="D48" i="5"/>
  <c r="F48" i="5" s="1"/>
  <c r="G48" i="5" s="1"/>
  <c r="D32" i="5"/>
  <c r="F32" i="5" s="1"/>
  <c r="G32" i="5" s="1"/>
  <c r="D16" i="5"/>
  <c r="F16" i="5" s="1"/>
  <c r="G16" i="5" s="1"/>
  <c r="D28" i="5"/>
  <c r="F28" i="5" s="1"/>
  <c r="G28" i="5" s="1"/>
  <c r="D40" i="5"/>
  <c r="F40" i="5" s="1"/>
  <c r="G40" i="5" s="1"/>
  <c r="D24" i="5"/>
  <c r="F24" i="5" s="1"/>
  <c r="G24" i="5" s="1"/>
  <c r="D55" i="5"/>
  <c r="F55" i="5" s="1"/>
  <c r="G55" i="5" s="1"/>
  <c r="D62" i="5"/>
  <c r="F62" i="5" s="1"/>
  <c r="G62" i="5" s="1"/>
  <c r="D50" i="5"/>
  <c r="F50" i="5" s="1"/>
  <c r="G50" i="5" s="1"/>
  <c r="D61" i="5"/>
  <c r="F61" i="5" s="1"/>
  <c r="G61" i="5" s="1"/>
  <c r="AA15" i="6"/>
  <c r="AF15" i="6" s="1"/>
  <c r="AB15" i="6"/>
  <c r="AG15" i="6" s="1"/>
  <c r="Z15" i="6"/>
  <c r="AE15" i="6" s="1"/>
  <c r="AX4" i="6"/>
  <c r="AN4" i="5"/>
  <c r="AX5" i="6"/>
  <c r="AN5" i="5"/>
  <c r="BC3" i="6"/>
  <c r="AO8" i="5"/>
  <c r="BC6" i="6"/>
  <c r="BC5" i="6"/>
  <c r="BC8" i="6"/>
  <c r="BC7" i="6"/>
  <c r="BC4" i="6"/>
  <c r="W13" i="5"/>
  <c r="W12" i="5" s="1"/>
  <c r="AB12" i="6"/>
  <c r="AG12" i="6" s="1"/>
  <c r="Z12" i="6"/>
  <c r="AE12" i="6" s="1"/>
  <c r="N12" i="6"/>
  <c r="S12" i="6" s="1"/>
  <c r="AB7" i="5"/>
  <c r="P12" i="6"/>
  <c r="U12" i="6" s="1"/>
  <c r="AA12" i="6"/>
  <c r="AF12" i="6" s="1"/>
  <c r="O12" i="6"/>
  <c r="T12" i="6" s="1"/>
  <c r="K14" i="5"/>
  <c r="F39" i="18"/>
  <c r="G39" i="18" s="1"/>
  <c r="F63" i="18"/>
  <c r="G63" i="18" s="1"/>
  <c r="D7" i="5"/>
  <c r="D12" i="6"/>
  <c r="I12" i="6" s="1"/>
  <c r="B12" i="6"/>
  <c r="G12" i="6" s="1"/>
  <c r="C12" i="6"/>
  <c r="D14" i="5"/>
  <c r="J2" i="5" s="1"/>
  <c r="H50" i="1"/>
  <c r="F50" i="1"/>
  <c r="D50" i="1"/>
  <c r="F24" i="1"/>
  <c r="F49" i="1" s="1"/>
  <c r="C20" i="1"/>
  <c r="C48" i="1" s="1"/>
  <c r="F31" i="18" l="1"/>
  <c r="G31" i="18" s="1"/>
  <c r="F60" i="18"/>
  <c r="G60" i="18" s="1"/>
  <c r="F29" i="18"/>
  <c r="G29" i="18" s="1"/>
  <c r="F47" i="18"/>
  <c r="G47" i="18" s="1"/>
  <c r="AU13" i="5"/>
  <c r="AU12" i="5" s="1"/>
  <c r="F48" i="18"/>
  <c r="G48" i="18" s="1"/>
  <c r="F55" i="18"/>
  <c r="G55" i="18" s="1"/>
  <c r="AZ6" i="5"/>
  <c r="AB45" i="5"/>
  <c r="AD45" i="5" s="1"/>
  <c r="AE45" i="5" s="1"/>
  <c r="AB36" i="5"/>
  <c r="AD36" i="5" s="1"/>
  <c r="AE36" i="5" s="1"/>
  <c r="AZ8" i="5"/>
  <c r="F14" i="5"/>
  <c r="G14" i="5" s="1"/>
  <c r="AD14" i="5"/>
  <c r="AE14" i="5" s="1"/>
  <c r="AH2" i="5"/>
  <c r="H12" i="6"/>
  <c r="F51" i="18"/>
  <c r="G51" i="18" s="1"/>
  <c r="AB54" i="5"/>
  <c r="AD54" i="5" s="1"/>
  <c r="AE54" i="5" s="1"/>
  <c r="AB52" i="5"/>
  <c r="AD52" i="5" s="1"/>
  <c r="AE52" i="5" s="1"/>
  <c r="T3" i="5"/>
  <c r="T2" i="5"/>
  <c r="F30" i="18"/>
  <c r="G30" i="18" s="1"/>
  <c r="AB21" i="5"/>
  <c r="AD21" i="5" s="1"/>
  <c r="AE21" i="5" s="1"/>
  <c r="AB20" i="5"/>
  <c r="AD20" i="5" s="1"/>
  <c r="AE20" i="5" s="1"/>
  <c r="AB61" i="5"/>
  <c r="AD61" i="5" s="1"/>
  <c r="AE61" i="5" s="1"/>
  <c r="AB29" i="5"/>
  <c r="AD29" i="5" s="1"/>
  <c r="AE29" i="5" s="1"/>
  <c r="AB47" i="5"/>
  <c r="AD47" i="5" s="1"/>
  <c r="AE47" i="5" s="1"/>
  <c r="BE16" i="6"/>
  <c r="BC16" i="6"/>
  <c r="BD16" i="6"/>
  <c r="AB51" i="5"/>
  <c r="AD51" i="5" s="1"/>
  <c r="AE51" i="5" s="1"/>
  <c r="F45" i="18"/>
  <c r="G45" i="18" s="1"/>
  <c r="AB39" i="5"/>
  <c r="AD39" i="5" s="1"/>
  <c r="AE39" i="5" s="1"/>
  <c r="AB48" i="5"/>
  <c r="AD48" i="5" s="1"/>
  <c r="AE48" i="5" s="1"/>
  <c r="AB55" i="5"/>
  <c r="AD55" i="5" s="1"/>
  <c r="AE55" i="5" s="1"/>
  <c r="AB28" i="5"/>
  <c r="AD28" i="5" s="1"/>
  <c r="AE28" i="5" s="1"/>
  <c r="AB53" i="5"/>
  <c r="AD53" i="5" s="1"/>
  <c r="AE53" i="5" s="1"/>
  <c r="F49" i="18"/>
  <c r="G49" i="18" s="1"/>
  <c r="AB59" i="5"/>
  <c r="AD59" i="5" s="1"/>
  <c r="AE59" i="5" s="1"/>
  <c r="AM59" i="5"/>
  <c r="AM57" i="5"/>
  <c r="AM56" i="5"/>
  <c r="AL55" i="5"/>
  <c r="AM54" i="5"/>
  <c r="AL53" i="5"/>
  <c r="AL52" i="5"/>
  <c r="AL50" i="5"/>
  <c r="AM43" i="5"/>
  <c r="AM41" i="5"/>
  <c r="AM40" i="5"/>
  <c r="AL39" i="5"/>
  <c r="AM38" i="5"/>
  <c r="AL37" i="5"/>
  <c r="AL36" i="5"/>
  <c r="AL34" i="5"/>
  <c r="AM27" i="5"/>
  <c r="AM25" i="5"/>
  <c r="AM24" i="5"/>
  <c r="AL23" i="5"/>
  <c r="AM22" i="5"/>
  <c r="AL21" i="5"/>
  <c r="AL20" i="5"/>
  <c r="AL18" i="5"/>
  <c r="AM63" i="5"/>
  <c r="AM61" i="5"/>
  <c r="AM60" i="5"/>
  <c r="AL59" i="5"/>
  <c r="AN59" i="5" s="1"/>
  <c r="AP59" i="5" s="1"/>
  <c r="AQ59" i="5" s="1"/>
  <c r="AM58" i="5"/>
  <c r="AL57" i="5"/>
  <c r="AN57" i="5" s="1"/>
  <c r="AP57" i="5" s="1"/>
  <c r="AQ57" i="5" s="1"/>
  <c r="AL56" i="5"/>
  <c r="AN56" i="5" s="1"/>
  <c r="AP56" i="5" s="1"/>
  <c r="AQ56" i="5" s="1"/>
  <c r="AL54" i="5"/>
  <c r="AN54" i="5" s="1"/>
  <c r="AP54" i="5" s="1"/>
  <c r="AQ54" i="5" s="1"/>
  <c r="AM47" i="5"/>
  <c r="AM45" i="5"/>
  <c r="AM44" i="5"/>
  <c r="AL43" i="5"/>
  <c r="AN43" i="5" s="1"/>
  <c r="AP43" i="5" s="1"/>
  <c r="AQ43" i="5" s="1"/>
  <c r="AM42" i="5"/>
  <c r="AL41" i="5"/>
  <c r="AN41" i="5" s="1"/>
  <c r="AP41" i="5" s="1"/>
  <c r="AQ41" i="5" s="1"/>
  <c r="AL40" i="5"/>
  <c r="AN40" i="5" s="1"/>
  <c r="AP40" i="5" s="1"/>
  <c r="AQ40" i="5" s="1"/>
  <c r="AL38" i="5"/>
  <c r="AN38" i="5" s="1"/>
  <c r="AP38" i="5" s="1"/>
  <c r="AQ38" i="5" s="1"/>
  <c r="AM31" i="5"/>
  <c r="AM29" i="5"/>
  <c r="AM28" i="5"/>
  <c r="AL27" i="5"/>
  <c r="AN27" i="5" s="1"/>
  <c r="AP27" i="5" s="1"/>
  <c r="AQ27" i="5" s="1"/>
  <c r="AM26" i="5"/>
  <c r="AL25" i="5"/>
  <c r="AN25" i="5" s="1"/>
  <c r="AP25" i="5" s="1"/>
  <c r="AQ25" i="5" s="1"/>
  <c r="AL24" i="5"/>
  <c r="AN24" i="5" s="1"/>
  <c r="AP24" i="5" s="1"/>
  <c r="AQ24" i="5" s="1"/>
  <c r="AL22" i="5"/>
  <c r="AN22" i="5" s="1"/>
  <c r="AP22" i="5" s="1"/>
  <c r="AQ22" i="5" s="1"/>
  <c r="AM15" i="5"/>
  <c r="AL63" i="5"/>
  <c r="AN63" i="5" s="1"/>
  <c r="AP63" i="5" s="1"/>
  <c r="AQ63" i="5" s="1"/>
  <c r="AM62" i="5"/>
  <c r="AL61" i="5"/>
  <c r="AL60" i="5"/>
  <c r="AL58" i="5"/>
  <c r="AN58" i="5" s="1"/>
  <c r="AP58" i="5" s="1"/>
  <c r="AQ58" i="5" s="1"/>
  <c r="AM51" i="5"/>
  <c r="AM49" i="5"/>
  <c r="AM48" i="5"/>
  <c r="AL47" i="5"/>
  <c r="AN47" i="5" s="1"/>
  <c r="AP47" i="5" s="1"/>
  <c r="AQ47" i="5" s="1"/>
  <c r="AM46" i="5"/>
  <c r="AL45" i="5"/>
  <c r="AL44" i="5"/>
  <c r="AL42" i="5"/>
  <c r="AN42" i="5" s="1"/>
  <c r="AP42" i="5" s="1"/>
  <c r="AQ42" i="5" s="1"/>
  <c r="AM35" i="5"/>
  <c r="AM33" i="5"/>
  <c r="AM32" i="5"/>
  <c r="AL31" i="5"/>
  <c r="AN31" i="5" s="1"/>
  <c r="AP31" i="5" s="1"/>
  <c r="AQ31" i="5" s="1"/>
  <c r="AM30" i="5"/>
  <c r="AL29" i="5"/>
  <c r="AL28" i="5"/>
  <c r="AL26" i="5"/>
  <c r="AN26" i="5" s="1"/>
  <c r="AP26" i="5" s="1"/>
  <c r="AQ26" i="5" s="1"/>
  <c r="AM19" i="5"/>
  <c r="AM17" i="5"/>
  <c r="AM16" i="5"/>
  <c r="AL15" i="5"/>
  <c r="AN15" i="5" s="1"/>
  <c r="AP15" i="5" s="1"/>
  <c r="AQ15" i="5" s="1"/>
  <c r="AM14" i="5"/>
  <c r="AL62" i="5"/>
  <c r="AM55" i="5"/>
  <c r="AM53" i="5"/>
  <c r="AM52" i="5"/>
  <c r="AL51" i="5"/>
  <c r="AM50" i="5"/>
  <c r="AL49" i="5"/>
  <c r="AL48" i="5"/>
  <c r="AN48" i="5" s="1"/>
  <c r="AP48" i="5" s="1"/>
  <c r="AQ48" i="5" s="1"/>
  <c r="AL46" i="5"/>
  <c r="AM39" i="5"/>
  <c r="AM37" i="5"/>
  <c r="AM36" i="5"/>
  <c r="AL35" i="5"/>
  <c r="AM34" i="5"/>
  <c r="AL33" i="5"/>
  <c r="AL32" i="5"/>
  <c r="AN32" i="5" s="1"/>
  <c r="AP32" i="5" s="1"/>
  <c r="AQ32" i="5" s="1"/>
  <c r="AL30" i="5"/>
  <c r="AM23" i="5"/>
  <c r="AM21" i="5"/>
  <c r="AM20" i="5"/>
  <c r="AL19" i="5"/>
  <c r="AM18" i="5"/>
  <c r="AL17" i="5"/>
  <c r="AL16" i="5"/>
  <c r="AN16" i="5" s="1"/>
  <c r="AP16" i="5" s="1"/>
  <c r="AQ16" i="5" s="1"/>
  <c r="AL14" i="5"/>
  <c r="AB16" i="5"/>
  <c r="AD16" i="5" s="1"/>
  <c r="AE16" i="5" s="1"/>
  <c r="AB32" i="5"/>
  <c r="AD32" i="5" s="1"/>
  <c r="AE32" i="5" s="1"/>
  <c r="AB25" i="5"/>
  <c r="AD25" i="5" s="1"/>
  <c r="AE25" i="5" s="1"/>
  <c r="AB24" i="5"/>
  <c r="AD24" i="5" s="1"/>
  <c r="AE24" i="5" s="1"/>
  <c r="AB31" i="5"/>
  <c r="AD31" i="5" s="1"/>
  <c r="AE31" i="5" s="1"/>
  <c r="AB17" i="5"/>
  <c r="AD17" i="5" s="1"/>
  <c r="AE17" i="5" s="1"/>
  <c r="AB23" i="5"/>
  <c r="AD23" i="5" s="1"/>
  <c r="AE23" i="5" s="1"/>
  <c r="AB33" i="5"/>
  <c r="AD33" i="5" s="1"/>
  <c r="AE33" i="5" s="1"/>
  <c r="AB40" i="5"/>
  <c r="AD40" i="5" s="1"/>
  <c r="AE40" i="5" s="1"/>
  <c r="AB27" i="5"/>
  <c r="AD27" i="5" s="1"/>
  <c r="AE27" i="5" s="1"/>
  <c r="AB35" i="5"/>
  <c r="AD35" i="5" s="1"/>
  <c r="AE35" i="5" s="1"/>
  <c r="AB46" i="5"/>
  <c r="AD46" i="5" s="1"/>
  <c r="AE46" i="5" s="1"/>
  <c r="AB60" i="5"/>
  <c r="AD60" i="5" s="1"/>
  <c r="AE60" i="5" s="1"/>
  <c r="AB50" i="5"/>
  <c r="AD50" i="5" s="1"/>
  <c r="AE50" i="5" s="1"/>
  <c r="AB57" i="5"/>
  <c r="AD57" i="5" s="1"/>
  <c r="AE57" i="5" s="1"/>
  <c r="AB63" i="5"/>
  <c r="AD63" i="5" s="1"/>
  <c r="AE63" i="5" s="1"/>
  <c r="AB22" i="5"/>
  <c r="AD22" i="5" s="1"/>
  <c r="AE22" i="5" s="1"/>
  <c r="AB37" i="5"/>
  <c r="AD37" i="5" s="1"/>
  <c r="AE37" i="5" s="1"/>
  <c r="AB62" i="5"/>
  <c r="AD62" i="5" s="1"/>
  <c r="AE62" i="5" s="1"/>
  <c r="AB41" i="5"/>
  <c r="AD41" i="5" s="1"/>
  <c r="AE41" i="5" s="1"/>
  <c r="F41" i="18"/>
  <c r="G41" i="18" s="1"/>
  <c r="F28" i="18"/>
  <c r="G28" i="18" s="1"/>
  <c r="F46" i="18"/>
  <c r="G46" i="18" s="1"/>
  <c r="F50" i="18"/>
  <c r="G50" i="18" s="1"/>
  <c r="F44" i="18"/>
  <c r="G44" i="18" s="1"/>
  <c r="F25" i="18"/>
  <c r="G25" i="18" s="1"/>
  <c r="F57" i="18"/>
  <c r="G57" i="18" s="1"/>
  <c r="F66" i="18"/>
  <c r="G66" i="18" s="1"/>
  <c r="F21" i="18"/>
  <c r="G21" i="18" s="1"/>
  <c r="F64" i="18"/>
  <c r="G64" i="18" s="1"/>
  <c r="F65" i="18"/>
  <c r="G65" i="18" s="1"/>
  <c r="F62" i="18"/>
  <c r="G62" i="18" s="1"/>
  <c r="F34" i="18"/>
  <c r="G34" i="18" s="1"/>
  <c r="AN7" i="5"/>
  <c r="AM15" i="6"/>
  <c r="AR15" i="6" s="1"/>
  <c r="AN15" i="6"/>
  <c r="AS15" i="6" s="1"/>
  <c r="AL15" i="6"/>
  <c r="AQ15" i="6" s="1"/>
  <c r="AZ4" i="5"/>
  <c r="AZ5" i="5"/>
  <c r="F61" i="18"/>
  <c r="G61" i="18" s="1"/>
  <c r="BA8" i="5"/>
  <c r="P11" i="5"/>
  <c r="P10" i="5" s="1"/>
  <c r="AI13" i="5"/>
  <c r="AI12" i="5" s="1"/>
  <c r="F23" i="18"/>
  <c r="G23" i="18" s="1"/>
  <c r="S12" i="5"/>
  <c r="F54" i="18"/>
  <c r="G54" i="18" s="1"/>
  <c r="F42" i="18"/>
  <c r="G42" i="18" s="1"/>
  <c r="F36" i="18"/>
  <c r="G36" i="18" s="1"/>
  <c r="F38" i="18"/>
  <c r="G38" i="18" s="1"/>
  <c r="F24" i="18"/>
  <c r="G24" i="18" s="1"/>
  <c r="F53" i="18"/>
  <c r="G53" i="18" s="1"/>
  <c r="F43" i="18"/>
  <c r="G43" i="18" s="1"/>
  <c r="F18" i="18"/>
  <c r="G18" i="18" s="1"/>
  <c r="F33" i="18"/>
  <c r="G33" i="18" s="1"/>
  <c r="F59" i="18"/>
  <c r="G59" i="18" s="1"/>
  <c r="F19" i="18"/>
  <c r="G19" i="18" s="1"/>
  <c r="F32" i="18"/>
  <c r="G32" i="18" s="1"/>
  <c r="F52" i="18"/>
  <c r="G52" i="18" s="1"/>
  <c r="F40" i="18"/>
  <c r="G40" i="18" s="1"/>
  <c r="F26" i="18"/>
  <c r="G26" i="18" s="1"/>
  <c r="F58" i="18"/>
  <c r="G58" i="18" s="1"/>
  <c r="F17" i="18"/>
  <c r="G17" i="18" s="1"/>
  <c r="F27" i="18"/>
  <c r="G27" i="18" s="1"/>
  <c r="F20" i="18"/>
  <c r="G20" i="18" s="1"/>
  <c r="F22" i="18"/>
  <c r="G22" i="18" s="1"/>
  <c r="F56" i="18"/>
  <c r="G56" i="18" s="1"/>
  <c r="F37" i="18"/>
  <c r="G37" i="18" s="1"/>
  <c r="F35" i="18"/>
  <c r="G35" i="18" s="1"/>
  <c r="H49" i="1"/>
  <c r="H48" i="1"/>
  <c r="D49" i="1"/>
  <c r="D48" i="1"/>
  <c r="F48" i="1"/>
  <c r="H47" i="1"/>
  <c r="D46" i="1"/>
  <c r="D47" i="1"/>
  <c r="F47" i="1"/>
  <c r="F46" i="1"/>
  <c r="H46" i="1"/>
  <c r="BG49" i="5" l="1"/>
  <c r="BG24" i="5"/>
  <c r="BG18" i="5"/>
  <c r="BG43" i="5"/>
  <c r="BG48" i="5"/>
  <c r="BG22" i="5"/>
  <c r="BG31" i="5"/>
  <c r="BG36" i="5"/>
  <c r="BG53" i="5"/>
  <c r="BG19" i="5"/>
  <c r="BG40" i="5"/>
  <c r="BG57" i="5"/>
  <c r="BG62" i="5"/>
  <c r="BG39" i="5"/>
  <c r="BG55" i="5"/>
  <c r="BG60" i="5"/>
  <c r="BG59" i="5"/>
  <c r="BG17" i="5"/>
  <c r="BG38" i="5"/>
  <c r="BG47" i="5"/>
  <c r="BG52" i="5"/>
  <c r="BG26" i="5"/>
  <c r="BG35" i="5"/>
  <c r="BG56" i="5"/>
  <c r="BG14" i="5"/>
  <c r="BG23" i="5"/>
  <c r="BG28" i="5"/>
  <c r="BG44" i="5"/>
  <c r="BG16" i="5"/>
  <c r="BG33" i="5"/>
  <c r="BG54" i="5"/>
  <c r="BG63" i="5"/>
  <c r="BG21" i="5"/>
  <c r="BG42" i="5"/>
  <c r="BG51" i="5"/>
  <c r="BG25" i="5"/>
  <c r="BG30" i="5"/>
  <c r="BG29" i="5"/>
  <c r="BG45" i="5"/>
  <c r="BG61" i="5"/>
  <c r="BG27" i="5"/>
  <c r="BG32" i="5"/>
  <c r="BG15" i="5"/>
  <c r="BG20" i="5"/>
  <c r="BG37" i="5"/>
  <c r="BG58" i="5"/>
  <c r="BG41" i="5"/>
  <c r="BG46" i="5"/>
  <c r="BG34" i="5"/>
  <c r="BG50" i="5"/>
  <c r="AN45" i="5"/>
  <c r="AP45" i="5" s="1"/>
  <c r="AQ45" i="5" s="1"/>
  <c r="AN61" i="5"/>
  <c r="AP61" i="5" s="1"/>
  <c r="AQ61" i="5" s="1"/>
  <c r="AF3" i="5"/>
  <c r="AF2" i="5"/>
  <c r="AN17" i="5"/>
  <c r="AP17" i="5" s="1"/>
  <c r="AQ17" i="5" s="1"/>
  <c r="AN33" i="5"/>
  <c r="AP33" i="5" s="1"/>
  <c r="AQ33" i="5" s="1"/>
  <c r="AN49" i="5"/>
  <c r="AP49" i="5" s="1"/>
  <c r="AQ49" i="5" s="1"/>
  <c r="H3" i="5"/>
  <c r="E23" i="3" s="1"/>
  <c r="H2" i="5"/>
  <c r="AN20" i="5"/>
  <c r="AP20" i="5" s="1"/>
  <c r="AQ20" i="5" s="1"/>
  <c r="AN21" i="5"/>
  <c r="AP21" i="5" s="1"/>
  <c r="AQ21" i="5" s="1"/>
  <c r="AN37" i="5"/>
  <c r="AP37" i="5" s="1"/>
  <c r="AQ37" i="5" s="1"/>
  <c r="AN53" i="5"/>
  <c r="AP53" i="5" s="1"/>
  <c r="AQ53" i="5" s="1"/>
  <c r="AN36" i="5"/>
  <c r="AP36" i="5" s="1"/>
  <c r="AQ36" i="5" s="1"/>
  <c r="AN52" i="5"/>
  <c r="AP52" i="5" s="1"/>
  <c r="AQ52" i="5" s="1"/>
  <c r="AN28" i="5"/>
  <c r="AP28" i="5" s="1"/>
  <c r="AQ28" i="5" s="1"/>
  <c r="AN44" i="5"/>
  <c r="AP44" i="5" s="1"/>
  <c r="AQ44" i="5" s="1"/>
  <c r="AN60" i="5"/>
  <c r="AP60" i="5" s="1"/>
  <c r="AQ60" i="5" s="1"/>
  <c r="AY61" i="5"/>
  <c r="AX60" i="5"/>
  <c r="AY56" i="5"/>
  <c r="AX55" i="5"/>
  <c r="AY54" i="5"/>
  <c r="AX53" i="5"/>
  <c r="AX52" i="5"/>
  <c r="AY48" i="5"/>
  <c r="AX47" i="5"/>
  <c r="AX46" i="5"/>
  <c r="AY43" i="5"/>
  <c r="AZ43" i="5" s="1"/>
  <c r="BB43" i="5" s="1"/>
  <c r="BC43" i="5" s="1"/>
  <c r="AY42" i="5"/>
  <c r="AX41" i="5"/>
  <c r="AY35" i="5"/>
  <c r="AY34" i="5"/>
  <c r="AX33" i="5"/>
  <c r="AY29" i="5"/>
  <c r="AX28" i="5"/>
  <c r="AY24" i="5"/>
  <c r="AX23" i="5"/>
  <c r="AY22" i="5"/>
  <c r="AX21" i="5"/>
  <c r="AX20" i="5"/>
  <c r="AY63" i="5"/>
  <c r="AY62" i="5"/>
  <c r="AX61" i="5"/>
  <c r="AY57" i="5"/>
  <c r="AX56" i="5"/>
  <c r="AX54" i="5"/>
  <c r="AZ54" i="5" s="1"/>
  <c r="BB54" i="5" s="1"/>
  <c r="BC54" i="5" s="1"/>
  <c r="AY49" i="5"/>
  <c r="AX48" i="5"/>
  <c r="AY44" i="5"/>
  <c r="AX43" i="5"/>
  <c r="AX42" i="5"/>
  <c r="AY39" i="5"/>
  <c r="AY37" i="5"/>
  <c r="AY36" i="5"/>
  <c r="AX35" i="5"/>
  <c r="AX34" i="5"/>
  <c r="AZ34" i="5" s="1"/>
  <c r="BB34" i="5" s="1"/>
  <c r="BC34" i="5" s="1"/>
  <c r="AY31" i="5"/>
  <c r="AY30" i="5"/>
  <c r="AX29" i="5"/>
  <c r="AY25" i="5"/>
  <c r="AX24" i="5"/>
  <c r="AX22" i="5"/>
  <c r="AZ22" i="5" s="1"/>
  <c r="BB22" i="5" s="1"/>
  <c r="BC22" i="5" s="1"/>
  <c r="AY17" i="5"/>
  <c r="AX16" i="5"/>
  <c r="AX63" i="5"/>
  <c r="AZ63" i="5" s="1"/>
  <c r="BB63" i="5" s="1"/>
  <c r="BC63" i="5" s="1"/>
  <c r="AX62" i="5"/>
  <c r="AZ62" i="5" s="1"/>
  <c r="BB62" i="5" s="1"/>
  <c r="BC62" i="5" s="1"/>
  <c r="AY59" i="5"/>
  <c r="AY58" i="5"/>
  <c r="AX57" i="5"/>
  <c r="AY51" i="5"/>
  <c r="AY50" i="5"/>
  <c r="AX49" i="5"/>
  <c r="AY45" i="5"/>
  <c r="AX44" i="5"/>
  <c r="AY40" i="5"/>
  <c r="AX39" i="5"/>
  <c r="AY38" i="5"/>
  <c r="AX37" i="5"/>
  <c r="AX36" i="5"/>
  <c r="AY32" i="5"/>
  <c r="AX31" i="5"/>
  <c r="AX30" i="5"/>
  <c r="AZ30" i="5" s="1"/>
  <c r="BB30" i="5" s="1"/>
  <c r="BC30" i="5" s="1"/>
  <c r="AY27" i="5"/>
  <c r="AY26" i="5"/>
  <c r="AX25" i="5"/>
  <c r="AY60" i="5"/>
  <c r="AX59" i="5"/>
  <c r="AX58" i="5"/>
  <c r="AZ58" i="5" s="1"/>
  <c r="BB58" i="5" s="1"/>
  <c r="BC58" i="5" s="1"/>
  <c r="AY55" i="5"/>
  <c r="AZ55" i="5" s="1"/>
  <c r="BB55" i="5" s="1"/>
  <c r="BC55" i="5" s="1"/>
  <c r="AY53" i="5"/>
  <c r="AY52" i="5"/>
  <c r="AX51" i="5"/>
  <c r="AX50" i="5"/>
  <c r="AY47" i="5"/>
  <c r="AZ47" i="5" s="1"/>
  <c r="BB47" i="5" s="1"/>
  <c r="BC47" i="5" s="1"/>
  <c r="AX45" i="5"/>
  <c r="AX40" i="5"/>
  <c r="AX38" i="5"/>
  <c r="AZ38" i="5" s="1"/>
  <c r="BB38" i="5" s="1"/>
  <c r="BC38" i="5" s="1"/>
  <c r="AY33" i="5"/>
  <c r="AX19" i="5"/>
  <c r="AX27" i="5"/>
  <c r="AY20" i="5"/>
  <c r="AX17" i="5"/>
  <c r="AY15" i="5"/>
  <c r="AY14" i="5"/>
  <c r="AY46" i="5"/>
  <c r="AY41" i="5"/>
  <c r="AX32" i="5"/>
  <c r="AY18" i="5"/>
  <c r="AX15" i="5"/>
  <c r="AX14" i="5"/>
  <c r="AY28" i="5"/>
  <c r="AX26" i="5"/>
  <c r="AZ26" i="5" s="1"/>
  <c r="BB26" i="5" s="1"/>
  <c r="BC26" i="5" s="1"/>
  <c r="AY23" i="5"/>
  <c r="AZ23" i="5" s="1"/>
  <c r="BB23" i="5" s="1"/>
  <c r="BC23" i="5" s="1"/>
  <c r="AY21" i="5"/>
  <c r="AY19" i="5"/>
  <c r="AZ19" i="5" s="1"/>
  <c r="BB19" i="5" s="1"/>
  <c r="BC19" i="5" s="1"/>
  <c r="AX18" i="5"/>
  <c r="AZ18" i="5" s="1"/>
  <c r="BB18" i="5" s="1"/>
  <c r="BC18" i="5" s="1"/>
  <c r="AY16" i="5"/>
  <c r="AN14" i="5"/>
  <c r="AN19" i="5"/>
  <c r="AP19" i="5" s="1"/>
  <c r="AQ19" i="5" s="1"/>
  <c r="AN30" i="5"/>
  <c r="AP30" i="5" s="1"/>
  <c r="AQ30" i="5" s="1"/>
  <c r="AN35" i="5"/>
  <c r="AP35" i="5" s="1"/>
  <c r="AQ35" i="5" s="1"/>
  <c r="AN46" i="5"/>
  <c r="AP46" i="5" s="1"/>
  <c r="AQ46" i="5" s="1"/>
  <c r="AN51" i="5"/>
  <c r="AP51" i="5" s="1"/>
  <c r="AQ51" i="5" s="1"/>
  <c r="AN62" i="5"/>
  <c r="AP62" i="5" s="1"/>
  <c r="AQ62" i="5" s="1"/>
  <c r="AN29" i="5"/>
  <c r="AP29" i="5" s="1"/>
  <c r="AQ29" i="5" s="1"/>
  <c r="AN18" i="5"/>
  <c r="AP18" i="5" s="1"/>
  <c r="AQ18" i="5" s="1"/>
  <c r="AN23" i="5"/>
  <c r="AP23" i="5" s="1"/>
  <c r="AQ23" i="5" s="1"/>
  <c r="AN34" i="5"/>
  <c r="AP34" i="5" s="1"/>
  <c r="AQ34" i="5" s="1"/>
  <c r="AN39" i="5"/>
  <c r="AP39" i="5" s="1"/>
  <c r="AQ39" i="5" s="1"/>
  <c r="AN50" i="5"/>
  <c r="AP50" i="5" s="1"/>
  <c r="AQ50" i="5" s="1"/>
  <c r="AN55" i="5"/>
  <c r="AP55" i="5" s="1"/>
  <c r="AQ55" i="5" s="1"/>
  <c r="AE13" i="5"/>
  <c r="AE12" i="5" s="1"/>
  <c r="AY15" i="6"/>
  <c r="BD15" i="6" s="1"/>
  <c r="AZ15" i="6"/>
  <c r="BE15" i="6" s="1"/>
  <c r="AX15" i="6"/>
  <c r="BC15" i="6" s="1"/>
  <c r="AZ7" i="5"/>
  <c r="AM12" i="6"/>
  <c r="AR12" i="6" s="1"/>
  <c r="Z13" i="6"/>
  <c r="AE13" i="6" s="1"/>
  <c r="AN12" i="6"/>
  <c r="AS12" i="6" s="1"/>
  <c r="AL12" i="6"/>
  <c r="AQ12" i="6" s="1"/>
  <c r="P13" i="6"/>
  <c r="U13" i="6" s="1"/>
  <c r="N13" i="6"/>
  <c r="S13" i="6" s="1"/>
  <c r="O13" i="6"/>
  <c r="T13" i="6" s="1"/>
  <c r="O11" i="6"/>
  <c r="T11" i="6" s="1"/>
  <c r="N11" i="6"/>
  <c r="S11" i="6" s="1"/>
  <c r="P11" i="6"/>
  <c r="U11" i="6" s="1"/>
  <c r="G16" i="18"/>
  <c r="G15" i="18" s="1"/>
  <c r="D20" i="1"/>
  <c r="AZ36" i="5" l="1"/>
  <c r="BB36" i="5" s="1"/>
  <c r="BC36" i="5" s="1"/>
  <c r="AZ29" i="5"/>
  <c r="BB29" i="5" s="1"/>
  <c r="BC29" i="5" s="1"/>
  <c r="AZ61" i="5"/>
  <c r="BB61" i="5" s="1"/>
  <c r="BC61" i="5" s="1"/>
  <c r="AZ40" i="5"/>
  <c r="BB40" i="5" s="1"/>
  <c r="BC40" i="5" s="1"/>
  <c r="AZ49" i="5"/>
  <c r="BB49" i="5" s="1"/>
  <c r="BC49" i="5" s="1"/>
  <c r="BG13" i="5"/>
  <c r="BG12" i="5" s="1"/>
  <c r="AZ16" i="5"/>
  <c r="BB16" i="5" s="1"/>
  <c r="BC16" i="5" s="1"/>
  <c r="AZ48" i="5"/>
  <c r="BB48" i="5" s="1"/>
  <c r="BC48" i="5" s="1"/>
  <c r="AZ20" i="5"/>
  <c r="BB20" i="5" s="1"/>
  <c r="BC20" i="5" s="1"/>
  <c r="D23" i="3"/>
  <c r="AZ15" i="5"/>
  <c r="BB15" i="5" s="1"/>
  <c r="BC15" i="5" s="1"/>
  <c r="AZ45" i="5"/>
  <c r="BB45" i="5" s="1"/>
  <c r="BC45" i="5" s="1"/>
  <c r="AZ42" i="5"/>
  <c r="BB42" i="5" s="1"/>
  <c r="BC42" i="5" s="1"/>
  <c r="AP14" i="5"/>
  <c r="AQ14" i="5" s="1"/>
  <c r="AQ13" i="5" s="1"/>
  <c r="AN11" i="5" s="1"/>
  <c r="AN10" i="5" s="1"/>
  <c r="AT2" i="5"/>
  <c r="AZ37" i="5"/>
  <c r="BB37" i="5" s="1"/>
  <c r="BC37" i="5" s="1"/>
  <c r="AZ44" i="5"/>
  <c r="BB44" i="5" s="1"/>
  <c r="BC44" i="5" s="1"/>
  <c r="AB11" i="5"/>
  <c r="Z11" i="6" s="1"/>
  <c r="AE11" i="6" s="1"/>
  <c r="AZ21" i="5"/>
  <c r="BB21" i="5" s="1"/>
  <c r="BC21" i="5" s="1"/>
  <c r="AZ46" i="5"/>
  <c r="BB46" i="5" s="1"/>
  <c r="BC46" i="5" s="1"/>
  <c r="AZ53" i="5"/>
  <c r="BB53" i="5" s="1"/>
  <c r="BC53" i="5" s="1"/>
  <c r="AZ60" i="5"/>
  <c r="BB60" i="5" s="1"/>
  <c r="BC60" i="5" s="1"/>
  <c r="AZ39" i="5"/>
  <c r="BB39" i="5" s="1"/>
  <c r="BC39" i="5" s="1"/>
  <c r="AZ52" i="5"/>
  <c r="BB52" i="5" s="1"/>
  <c r="BC52" i="5" s="1"/>
  <c r="AZ32" i="5"/>
  <c r="BB32" i="5" s="1"/>
  <c r="BC32" i="5" s="1"/>
  <c r="AZ27" i="5"/>
  <c r="BB27" i="5" s="1"/>
  <c r="BC27" i="5" s="1"/>
  <c r="AZ59" i="5"/>
  <c r="BB59" i="5" s="1"/>
  <c r="BC59" i="5" s="1"/>
  <c r="AZ51" i="5"/>
  <c r="BB51" i="5" s="1"/>
  <c r="BC51" i="5" s="1"/>
  <c r="AZ41" i="5"/>
  <c r="BB41" i="5" s="1"/>
  <c r="BC41" i="5" s="1"/>
  <c r="AZ28" i="5"/>
  <c r="BB28" i="5" s="1"/>
  <c r="BC28" i="5" s="1"/>
  <c r="AZ35" i="5"/>
  <c r="BB35" i="5" s="1"/>
  <c r="BC35" i="5" s="1"/>
  <c r="AZ14" i="5"/>
  <c r="AZ17" i="5"/>
  <c r="BB17" i="5" s="1"/>
  <c r="BC17" i="5" s="1"/>
  <c r="AZ50" i="5"/>
  <c r="BB50" i="5" s="1"/>
  <c r="BC50" i="5" s="1"/>
  <c r="AZ25" i="5"/>
  <c r="BB25" i="5" s="1"/>
  <c r="BC25" i="5" s="1"/>
  <c r="AZ57" i="5"/>
  <c r="BB57" i="5" s="1"/>
  <c r="BC57" i="5" s="1"/>
  <c r="AZ24" i="5"/>
  <c r="BB24" i="5" s="1"/>
  <c r="BC24" i="5" s="1"/>
  <c r="AZ31" i="5"/>
  <c r="BB31" i="5" s="1"/>
  <c r="BC31" i="5" s="1"/>
  <c r="AZ56" i="5"/>
  <c r="BB56" i="5" s="1"/>
  <c r="BC56" i="5" s="1"/>
  <c r="AZ33" i="5"/>
  <c r="BB33" i="5" s="1"/>
  <c r="BC33" i="5" s="1"/>
  <c r="AA13" i="6"/>
  <c r="AF13" i="6" s="1"/>
  <c r="AB13" i="6"/>
  <c r="AG13" i="6" s="1"/>
  <c r="AX12" i="6"/>
  <c r="BC12" i="6" s="1"/>
  <c r="AZ12" i="6"/>
  <c r="BE12" i="6" s="1"/>
  <c r="AY12" i="6"/>
  <c r="BD12" i="6" s="1"/>
  <c r="C60" i="1"/>
  <c r="C59" i="1"/>
  <c r="H97" i="1"/>
  <c r="AR3" i="5" l="1"/>
  <c r="AR2" i="5"/>
  <c r="BB14" i="5"/>
  <c r="BC14" i="5" s="1"/>
  <c r="BC13" i="5" s="1"/>
  <c r="BC12" i="5" s="1"/>
  <c r="BF2" i="5"/>
  <c r="AA11" i="6"/>
  <c r="AF11" i="6" s="1"/>
  <c r="AB10" i="5"/>
  <c r="AB11" i="6"/>
  <c r="AG11" i="6" s="1"/>
  <c r="AM11" i="6"/>
  <c r="AR11" i="6" s="1"/>
  <c r="AN11" i="6"/>
  <c r="AS11" i="6" s="1"/>
  <c r="AQ12" i="5"/>
  <c r="AL11" i="6"/>
  <c r="AQ11" i="6" s="1"/>
  <c r="AN13" i="6"/>
  <c r="AS13" i="6" s="1"/>
  <c r="AM13" i="6"/>
  <c r="AR13" i="6" s="1"/>
  <c r="AL13" i="6"/>
  <c r="AQ13" i="6" s="1"/>
  <c r="G53" i="1"/>
  <c r="BD3" i="5" l="1"/>
  <c r="BD2" i="5"/>
  <c r="AZ11" i="5"/>
  <c r="AX11" i="6" s="1"/>
  <c r="BC11" i="6" s="1"/>
  <c r="AY13" i="6"/>
  <c r="BD13" i="6" s="1"/>
  <c r="AX13" i="6"/>
  <c r="BC13" i="6" s="1"/>
  <c r="AZ13" i="6"/>
  <c r="BE13" i="6" s="1"/>
  <c r="K88" i="1"/>
  <c r="J88" i="1"/>
  <c r="F25" i="1"/>
  <c r="AY11" i="6" l="1"/>
  <c r="BD11" i="6" s="1"/>
  <c r="AZ11" i="6"/>
  <c r="BE11" i="6" s="1"/>
  <c r="AZ10" i="5"/>
  <c r="N14" i="6"/>
  <c r="S14" i="6" s="1"/>
  <c r="O14" i="6"/>
  <c r="T14" i="6" s="1"/>
  <c r="P14" i="6"/>
  <c r="U14" i="6" s="1"/>
  <c r="C24" i="1"/>
  <c r="C50" i="1" s="1"/>
  <c r="F23" i="1"/>
  <c r="F21" i="1"/>
  <c r="AB14" i="6" l="1"/>
  <c r="AG14" i="6" s="1"/>
  <c r="Z14" i="6"/>
  <c r="AE14" i="6" s="1"/>
  <c r="AA14" i="6"/>
  <c r="AF14" i="6" s="1"/>
  <c r="T18" i="6"/>
  <c r="T20" i="6" s="1"/>
  <c r="O18" i="6"/>
  <c r="S18" i="6"/>
  <c r="S20" i="6" s="1"/>
  <c r="N18" i="6"/>
  <c r="U18" i="6"/>
  <c r="U20" i="6" s="1"/>
  <c r="P18" i="6"/>
  <c r="H25" i="1"/>
  <c r="D55" i="1"/>
  <c r="E55" i="1" s="1"/>
  <c r="B90" i="1"/>
  <c r="B91" i="1" s="1"/>
  <c r="G91" i="1" s="1"/>
  <c r="C23" i="1"/>
  <c r="H43" i="1" s="1"/>
  <c r="C21" i="1"/>
  <c r="D21" i="1" s="1"/>
  <c r="F22" i="1"/>
  <c r="G25" i="1" s="1"/>
  <c r="T19" i="6" l="1"/>
  <c r="T21" i="6" s="1"/>
  <c r="T23" i="6" s="1"/>
  <c r="U19" i="6"/>
  <c r="U21" i="6" s="1"/>
  <c r="S19" i="6"/>
  <c r="S21" i="6" s="1"/>
  <c r="S23" i="6" s="1"/>
  <c r="AF18" i="6"/>
  <c r="AF20" i="6" s="1"/>
  <c r="AA18" i="6"/>
  <c r="AE18" i="6"/>
  <c r="AE20" i="6" s="1"/>
  <c r="Z18" i="6"/>
  <c r="AL14" i="6"/>
  <c r="AQ14" i="6" s="1"/>
  <c r="AN14" i="6"/>
  <c r="AS14" i="6" s="1"/>
  <c r="AM14" i="6"/>
  <c r="AR14" i="6" s="1"/>
  <c r="AG18" i="6"/>
  <c r="AG20" i="6" s="1"/>
  <c r="AB18" i="6"/>
  <c r="AX14" i="6"/>
  <c r="BC14" i="6" s="1"/>
  <c r="AZ14" i="6"/>
  <c r="BE14" i="6" s="1"/>
  <c r="AY14" i="6"/>
  <c r="BD14" i="6" s="1"/>
  <c r="D14" i="6"/>
  <c r="I14" i="6" s="1"/>
  <c r="B14" i="6"/>
  <c r="C14" i="6"/>
  <c r="H14" i="6" s="1"/>
  <c r="B13" i="6"/>
  <c r="G13" i="6" s="1"/>
  <c r="D35" i="1"/>
  <c r="H35" i="1" s="1"/>
  <c r="J25" i="1"/>
  <c r="J25" i="3" s="1"/>
  <c r="B92" i="1"/>
  <c r="D43" i="1"/>
  <c r="F43" i="1"/>
  <c r="U23" i="6" l="1"/>
  <c r="P23" i="6" s="1"/>
  <c r="P58" i="6" s="1"/>
  <c r="P57" i="6" s="1"/>
  <c r="G14" i="6"/>
  <c r="T25" i="6"/>
  <c r="O23" i="6"/>
  <c r="O58" i="6" s="1"/>
  <c r="O57" i="6" s="1"/>
  <c r="AG19" i="6"/>
  <c r="AG21" i="6" s="1"/>
  <c r="AG23" i="6" s="1"/>
  <c r="AF19" i="6"/>
  <c r="AF21" i="6" s="1"/>
  <c r="AF23" i="6" s="1"/>
  <c r="AE19" i="6"/>
  <c r="AE21" i="6" s="1"/>
  <c r="AE23" i="6" s="1"/>
  <c r="BE18" i="6"/>
  <c r="BE20" i="6" s="1"/>
  <c r="AZ18" i="6"/>
  <c r="AR18" i="6"/>
  <c r="AR20" i="6" s="1"/>
  <c r="AM18" i="6"/>
  <c r="BC18" i="6"/>
  <c r="BC20" i="6" s="1"/>
  <c r="AX18" i="6"/>
  <c r="BD18" i="6"/>
  <c r="BD20" i="6" s="1"/>
  <c r="AY18" i="6"/>
  <c r="AS18" i="6"/>
  <c r="AS20" i="6" s="1"/>
  <c r="AN18" i="6"/>
  <c r="T24" i="6"/>
  <c r="AQ18" i="6"/>
  <c r="AQ20" i="6" s="1"/>
  <c r="AL18" i="6"/>
  <c r="J36" i="1"/>
  <c r="F35" i="1"/>
  <c r="J35" i="1"/>
  <c r="G92" i="1"/>
  <c r="H91" i="1"/>
  <c r="I91" i="1" s="1"/>
  <c r="B93" i="1"/>
  <c r="G82" i="1"/>
  <c r="F82" i="1"/>
  <c r="E82" i="1"/>
  <c r="C77" i="1"/>
  <c r="C25" i="1"/>
  <c r="D53" i="1" s="1"/>
  <c r="U24" i="6" l="1"/>
  <c r="U25" i="6"/>
  <c r="C82" i="1"/>
  <c r="C79" i="1"/>
  <c r="AE25" i="6"/>
  <c r="Z23" i="6"/>
  <c r="AF25" i="6"/>
  <c r="AA23" i="6"/>
  <c r="AA58" i="6" s="1"/>
  <c r="AA57" i="6" s="1"/>
  <c r="AG25" i="6"/>
  <c r="AB23" i="6"/>
  <c r="AB58" i="6" s="1"/>
  <c r="AB57" i="6" s="1"/>
  <c r="M57" i="6"/>
  <c r="P9" i="6" s="1"/>
  <c r="BC19" i="6"/>
  <c r="BC21" i="6" s="1"/>
  <c r="BE19" i="6"/>
  <c r="BE21" i="6" s="1"/>
  <c r="BD19" i="6"/>
  <c r="BD21" i="6" s="1"/>
  <c r="AQ19" i="6"/>
  <c r="AQ21" i="6" s="1"/>
  <c r="AQ23" i="6" s="1"/>
  <c r="AS19" i="6"/>
  <c r="AS21" i="6" s="1"/>
  <c r="AS23" i="6" s="1"/>
  <c r="AR19" i="6"/>
  <c r="AR21" i="6" s="1"/>
  <c r="AF24" i="6"/>
  <c r="AG24" i="6"/>
  <c r="AE24" i="6"/>
  <c r="K35" i="1"/>
  <c r="D13" i="6"/>
  <c r="I13" i="6" s="1"/>
  <c r="C13" i="6"/>
  <c r="H13" i="6" s="1"/>
  <c r="G93" i="1"/>
  <c r="H92" i="1"/>
  <c r="I92" i="1" s="1"/>
  <c r="J92" i="1" s="1"/>
  <c r="K91" i="1"/>
  <c r="J91" i="1"/>
  <c r="B94" i="1"/>
  <c r="D61" i="1"/>
  <c r="E61" i="1" s="1"/>
  <c r="D62" i="1"/>
  <c r="D63" i="1"/>
  <c r="E63" i="1" s="1"/>
  <c r="BE23" i="6" l="1"/>
  <c r="AZ23" i="6" s="1"/>
  <c r="AZ58" i="6" s="1"/>
  <c r="BC23" i="6"/>
  <c r="AX23" i="6" s="1"/>
  <c r="AX58" i="6" s="1"/>
  <c r="AX57" i="6" s="1"/>
  <c r="BD23" i="6"/>
  <c r="AY23" i="6" s="1"/>
  <c r="AY58" i="6" s="1"/>
  <c r="AY57" i="6" s="1"/>
  <c r="AR23" i="6"/>
  <c r="AM23" i="6" s="1"/>
  <c r="AM58" i="6" s="1"/>
  <c r="AM57" i="6" s="1"/>
  <c r="AK57" i="6" s="1"/>
  <c r="AN9" i="6" s="1"/>
  <c r="AS25" i="6"/>
  <c r="AN23" i="6"/>
  <c r="AN58" i="6" s="1"/>
  <c r="AQ25" i="6"/>
  <c r="AL23" i="6"/>
  <c r="BE24" i="6"/>
  <c r="BC25" i="6"/>
  <c r="BC24" i="6"/>
  <c r="Z58" i="6"/>
  <c r="Z57" i="6" s="1"/>
  <c r="Y57" i="6" s="1"/>
  <c r="AB9" i="6" s="1"/>
  <c r="AQ24" i="6"/>
  <c r="AS24" i="6"/>
  <c r="K92" i="1"/>
  <c r="H93" i="1"/>
  <c r="I93" i="1" s="1"/>
  <c r="G94" i="1"/>
  <c r="B95" i="1"/>
  <c r="D56" i="1"/>
  <c r="E56" i="1" s="1"/>
  <c r="D57" i="1"/>
  <c r="E57" i="1" s="1"/>
  <c r="D54" i="1"/>
  <c r="E54" i="1" s="1"/>
  <c r="H42" i="1"/>
  <c r="H40" i="1"/>
  <c r="F42" i="1"/>
  <c r="F40" i="1"/>
  <c r="D42" i="1"/>
  <c r="D40" i="1"/>
  <c r="D32" i="1"/>
  <c r="H32" i="1" s="1"/>
  <c r="BE25" i="6" l="1"/>
  <c r="AR24" i="6"/>
  <c r="AR25" i="6"/>
  <c r="BD24" i="6"/>
  <c r="BD25" i="6"/>
  <c r="AW57" i="6"/>
  <c r="AZ9" i="6" s="1"/>
  <c r="AL58" i="6"/>
  <c r="H94" i="1"/>
  <c r="I94" i="1" s="1"/>
  <c r="G95" i="1"/>
  <c r="J93" i="1"/>
  <c r="K93" i="1"/>
  <c r="B96" i="1"/>
  <c r="E53" i="1"/>
  <c r="J32" i="1"/>
  <c r="F32" i="1"/>
  <c r="C22" i="1"/>
  <c r="D22" i="1" s="1"/>
  <c r="G96" i="1" l="1"/>
  <c r="H95" i="1"/>
  <c r="I95" i="1" s="1"/>
  <c r="K94" i="1"/>
  <c r="J94" i="1"/>
  <c r="B97" i="1"/>
  <c r="K32" i="1"/>
  <c r="C26" i="1"/>
  <c r="D41" i="1" l="1"/>
  <c r="D36" i="1"/>
  <c r="C28" i="1"/>
  <c r="C29" i="1" s="1"/>
  <c r="D34" i="1"/>
  <c r="H34" i="1" s="1"/>
  <c r="G97" i="1"/>
  <c r="I97" i="1" s="1"/>
  <c r="H96" i="1"/>
  <c r="I96" i="1" s="1"/>
  <c r="J95" i="1"/>
  <c r="K95" i="1"/>
  <c r="D38" i="1"/>
  <c r="H41" i="1"/>
  <c r="H38" i="1" s="1"/>
  <c r="F41" i="1"/>
  <c r="F38" i="1" s="1"/>
  <c r="D33" i="1"/>
  <c r="J33" i="1" s="1"/>
  <c r="H36" i="1" l="1"/>
  <c r="F36" i="1"/>
  <c r="F34" i="1"/>
  <c r="J34" i="1"/>
  <c r="J96" i="1"/>
  <c r="K96" i="1"/>
  <c r="K97" i="1"/>
  <c r="J97" i="1"/>
  <c r="F33" i="1"/>
  <c r="H33" i="1"/>
  <c r="E62" i="1"/>
  <c r="K36" i="1" l="1"/>
  <c r="K34" i="1"/>
  <c r="K89" i="1"/>
  <c r="E60" i="1" s="1"/>
  <c r="J89" i="1"/>
  <c r="E59" i="1" s="1"/>
  <c r="K33" i="1"/>
  <c r="K31" i="1" l="1"/>
  <c r="E58" i="1"/>
  <c r="E65" i="1" s="1"/>
  <c r="E66" i="1" l="1"/>
  <c r="E64" i="1" s="1"/>
  <c r="F53" i="1" s="1"/>
  <c r="E69" i="1" s="1"/>
  <c r="E70" i="1" l="1"/>
  <c r="B15" i="1" s="1"/>
  <c r="B13" i="1"/>
  <c r="F69" i="1"/>
  <c r="F70" i="1" s="1"/>
  <c r="D15" i="1" s="1"/>
  <c r="G69" i="1"/>
  <c r="G13" i="1" s="1"/>
  <c r="E80" i="1" l="1"/>
  <c r="E81" i="1" s="1"/>
  <c r="G70" i="1"/>
  <c r="G15" i="1" s="1"/>
  <c r="D13" i="1"/>
  <c r="F80" i="1"/>
  <c r="F81" i="1" l="1"/>
  <c r="F83" i="1" s="1"/>
  <c r="F84" i="1" s="1"/>
  <c r="F85" i="1" s="1"/>
  <c r="F86" i="1" s="1"/>
  <c r="G80" i="1"/>
  <c r="G81" i="1" s="1"/>
  <c r="G83" i="1" s="1"/>
  <c r="G84" i="1" s="1"/>
  <c r="G85" i="1" s="1"/>
  <c r="G87" i="1" s="1"/>
  <c r="F87" i="1" l="1"/>
  <c r="G86" i="1"/>
  <c r="E83" i="1"/>
  <c r="E84" i="1" s="1"/>
  <c r="E85" i="1" s="1"/>
  <c r="D14" i="1" l="1"/>
  <c r="D16" i="1" s="1"/>
  <c r="D17" i="1" s="1"/>
  <c r="G14" i="1"/>
  <c r="G16" i="1" s="1"/>
  <c r="G17" i="1" s="1"/>
  <c r="E86" i="1"/>
  <c r="E87" i="1"/>
  <c r="B14" i="1" l="1"/>
  <c r="B16" i="1" s="1"/>
  <c r="B17" i="1" s="1"/>
  <c r="G13" i="5"/>
  <c r="G12" i="5" s="1"/>
  <c r="K13" i="5"/>
  <c r="K12" i="5" s="1"/>
  <c r="D11" i="5" l="1"/>
  <c r="D10" i="5" l="1"/>
  <c r="C11" i="6"/>
  <c r="H11" i="6" s="1"/>
  <c r="B11" i="6"/>
  <c r="G11" i="6" s="1"/>
  <c r="D11" i="6"/>
  <c r="I11" i="6" s="1"/>
  <c r="B18" i="6" l="1"/>
  <c r="D18" i="6"/>
  <c r="C18" i="6"/>
  <c r="I18" i="6" l="1"/>
  <c r="I20" i="6" s="1"/>
  <c r="H18" i="6"/>
  <c r="H20" i="6" s="1"/>
  <c r="G18" i="6"/>
  <c r="G20" i="6" s="1"/>
  <c r="H19" i="6" l="1"/>
  <c r="H21" i="6" s="1"/>
  <c r="I19" i="6"/>
  <c r="I21" i="6" s="1"/>
  <c r="I23" i="6" l="1"/>
  <c r="D23" i="6" s="1"/>
  <c r="D58" i="6" s="1"/>
  <c r="D57" i="6" s="1"/>
  <c r="H23" i="6"/>
  <c r="C23" i="6" s="1"/>
  <c r="C58" i="6" s="1"/>
  <c r="C57" i="6" s="1"/>
  <c r="G19" i="6"/>
  <c r="G21" i="6" s="1"/>
  <c r="G23" i="6" s="1"/>
  <c r="N23" i="6" l="1"/>
  <c r="N58" i="6" s="1"/>
  <c r="N57" i="6" s="1"/>
  <c r="S24" i="6"/>
  <c r="S25" i="6"/>
  <c r="H25" i="6"/>
  <c r="I24" i="6"/>
  <c r="I25" i="6"/>
  <c r="H24" i="6"/>
  <c r="G24" i="6"/>
  <c r="B23" i="6"/>
  <c r="B58" i="6" s="1"/>
  <c r="B57" i="6" s="1"/>
  <c r="A57" i="6" s="1"/>
  <c r="D9" i="6" s="1"/>
  <c r="G25" i="6"/>
</calcChain>
</file>

<file path=xl/sharedStrings.xml><?xml version="1.0" encoding="utf-8"?>
<sst xmlns="http://schemas.openxmlformats.org/spreadsheetml/2006/main" count="666" uniqueCount="210">
  <si>
    <t>plotter einrichten</t>
  </si>
  <si>
    <t>plotten m2</t>
  </si>
  <si>
    <t>braun</t>
  </si>
  <si>
    <t>weiss</t>
  </si>
  <si>
    <t>schwarz</t>
  </si>
  <si>
    <t>grundmarge</t>
  </si>
  <si>
    <t>maximale marge</t>
  </si>
  <si>
    <t>bis</t>
  </si>
  <si>
    <t>minimale marge</t>
  </si>
  <si>
    <t>breite</t>
  </si>
  <si>
    <t>höhe</t>
  </si>
  <si>
    <t>länge</t>
  </si>
  <si>
    <t>typ s</t>
  </si>
  <si>
    <t>typ m</t>
  </si>
  <si>
    <t>typ l</t>
  </si>
  <si>
    <t>mm</t>
  </si>
  <si>
    <t>degressive marge von bis</t>
  </si>
  <si>
    <t>von</t>
  </si>
  <si>
    <t>welle</t>
  </si>
  <si>
    <t>farbe</t>
  </si>
  <si>
    <t>anzahl schichten</t>
  </si>
  <si>
    <t>fläche schicht</t>
  </si>
  <si>
    <t>seiten</t>
  </si>
  <si>
    <t>Stückzahl</t>
  </si>
  <si>
    <t>klebekosten</t>
  </si>
  <si>
    <t>kleben einrichten</t>
  </si>
  <si>
    <t>netto*1.3</t>
  </si>
  <si>
    <t>druckumfang</t>
  </si>
  <si>
    <t>Materialkosten</t>
  </si>
  <si>
    <t>aufreiss</t>
  </si>
  <si>
    <t>fläche total /stk.</t>
  </si>
  <si>
    <t>Schneiden &amp; Kleben</t>
  </si>
  <si>
    <t>Einstandspreis Total</t>
  </si>
  <si>
    <t>Einstandspreis pro Stück</t>
  </si>
  <si>
    <t>typ M</t>
  </si>
  <si>
    <t>typ L</t>
  </si>
  <si>
    <t>typ S</t>
  </si>
  <si>
    <t>druckmaschine einrichten pro stück</t>
  </si>
  <si>
    <t>drucken pro stück</t>
  </si>
  <si>
    <t>von bis bereich</t>
  </si>
  <si>
    <t>differenz marge von bis</t>
  </si>
  <si>
    <t>degressiv pro chf</t>
  </si>
  <si>
    <t>einkaufspreis total</t>
  </si>
  <si>
    <t>degressive marge in %</t>
  </si>
  <si>
    <t>verkaufspreis total ohne grundmarge</t>
  </si>
  <si>
    <t>verkaufspreis total mit Grundmarge</t>
  </si>
  <si>
    <t>verkaufspreis pro stück</t>
  </si>
  <si>
    <t>Einstandspreise in CHF</t>
  </si>
  <si>
    <t>marge total</t>
  </si>
  <si>
    <t>fixe marge ab</t>
  </si>
  <si>
    <t>gewählte Marge für die Kalkulation</t>
  </si>
  <si>
    <t>verkauf tot</t>
  </si>
  <si>
    <t>einkauf tot</t>
  </si>
  <si>
    <t>marge %</t>
  </si>
  <si>
    <t>marge chf</t>
  </si>
  <si>
    <t>verkauf stk</t>
  </si>
  <si>
    <t>einkauf stk</t>
  </si>
  <si>
    <t>Aussenmass</t>
  </si>
  <si>
    <t>Innenmass</t>
  </si>
  <si>
    <t>Easy</t>
  </si>
  <si>
    <t>Cool</t>
  </si>
  <si>
    <t>Heavy</t>
  </si>
  <si>
    <t>E-Welle 1.5 mm</t>
  </si>
  <si>
    <t>C-Welle 4 mm</t>
  </si>
  <si>
    <t>aussen oder innen</t>
  </si>
  <si>
    <t>aussen und innen</t>
  </si>
  <si>
    <t>cooler Kleber</t>
  </si>
  <si>
    <t>Perforation</t>
  </si>
  <si>
    <t>Die Länge ist die Seite mit der Öffnung, das Innenleben kann völlig frei gestaltet werden</t>
  </si>
  <si>
    <t>aussen</t>
  </si>
  <si>
    <t>Die verschiedenen Wellen und Farben können auf Anfrage auch kombininert werden</t>
  </si>
  <si>
    <t>Es wird vor jedem Auftrag ein Muster gefertigt, dieses dient auch zur Einordnung des Typs</t>
  </si>
  <si>
    <t>Allfällige Druckdaten werden vom Kunden in den von uns gestellten Stanzriss abgefüllt.</t>
  </si>
  <si>
    <t>Lieferung innert wenigen Tagen, bedruckte Muster kosten zusätzlich Fr. 100.-</t>
  </si>
  <si>
    <t xml:space="preserve">Druck  </t>
  </si>
  <si>
    <t>Die Produktion ist immer Digital, keine Kosten für Stanzmesser oder Klischee</t>
  </si>
  <si>
    <t>Wir empfehlen 2 mm Luft vom Inhalt bei Länge und Breite, bei Höhe ist keine Luft nötig</t>
  </si>
  <si>
    <t>Dieser wird anhand des Musters gefertigt, und nur mit einem Auftrag zugestellt.</t>
  </si>
  <si>
    <t>Bei brauner und schwarzer Welle sollten Farben mit Zusatzkosten weiss unterlegt werden !</t>
  </si>
  <si>
    <t>Mycut  Kalkulator von Optipac</t>
  </si>
  <si>
    <t>cmyk</t>
  </si>
  <si>
    <t>nein</t>
  </si>
  <si>
    <t>Magnet</t>
  </si>
  <si>
    <t>schwarze und braune Welle: farbigen Druck weiss unterlegen</t>
  </si>
  <si>
    <t>Gummibändel</t>
  </si>
  <si>
    <t>Siebdruck</t>
  </si>
  <si>
    <t xml:space="preserve">Digitaldruck  </t>
  </si>
  <si>
    <t xml:space="preserve">Siebdruck  </t>
  </si>
  <si>
    <t xml:space="preserve">  Umfang</t>
  </si>
  <si>
    <t>kein</t>
  </si>
  <si>
    <t>1-farbig</t>
  </si>
  <si>
    <t>1-farbig weiss</t>
  </si>
  <si>
    <t>4-farbig cmyk</t>
  </si>
  <si>
    <t xml:space="preserve">  Pantone</t>
  </si>
  <si>
    <t xml:space="preserve">   CMYK</t>
  </si>
  <si>
    <t xml:space="preserve">   Weiss</t>
  </si>
  <si>
    <t xml:space="preserve">  Art</t>
  </si>
  <si>
    <t>kein Druck</t>
  </si>
  <si>
    <t xml:space="preserve">Wellenfarbe  </t>
  </si>
  <si>
    <t xml:space="preserve">  innen</t>
  </si>
  <si>
    <t xml:space="preserve">Wellenart  </t>
  </si>
  <si>
    <t>1-farbig schwarz</t>
  </si>
  <si>
    <t xml:space="preserve">Länge mm   </t>
  </si>
  <si>
    <t xml:space="preserve">Breite mm   </t>
  </si>
  <si>
    <t xml:space="preserve">Höhe mm   </t>
  </si>
  <si>
    <t xml:space="preserve">Anzahl Lagen   </t>
  </si>
  <si>
    <t xml:space="preserve">Stückzahl   </t>
  </si>
  <si>
    <t xml:space="preserve">Express   </t>
  </si>
  <si>
    <t xml:space="preserve">Verschluss   </t>
  </si>
  <si>
    <t>Drucklagen</t>
  </si>
  <si>
    <t>1-farb</t>
  </si>
  <si>
    <t>2-farb</t>
  </si>
  <si>
    <t>2-farbig</t>
  </si>
  <si>
    <t>Pro weitere 500 Stück jeweils 1 weiterer Arbeitstag, Expressaufträge auf Anfrage</t>
  </si>
  <si>
    <t>kein Verschluss</t>
  </si>
  <si>
    <t>Die Kosten dafür werden separat verrechnet mit: Easy und Cool Fr. 50.- / Heavy Fr. 100.-</t>
  </si>
  <si>
    <t>Expresszuschlag</t>
  </si>
  <si>
    <t>ja</t>
  </si>
  <si>
    <t>sekunden pro m2</t>
  </si>
  <si>
    <t>sekunden pro dummy</t>
  </si>
  <si>
    <t>m2 pro stunde</t>
  </si>
  <si>
    <t>EB-Welle 4 mm</t>
  </si>
  <si>
    <t>EE-Welle 3 mm</t>
  </si>
  <si>
    <t>BC-Welle 6.3 mm</t>
  </si>
  <si>
    <t>schichten</t>
  </si>
  <si>
    <t>stückzahl</t>
  </si>
  <si>
    <t>e-welle 1.5 mm braun</t>
  </si>
  <si>
    <t>c-welle 4 mm braun</t>
  </si>
  <si>
    <t>e-welle 1.5 mm weiss</t>
  </si>
  <si>
    <t>e-welle 1.5 mm schwarz</t>
  </si>
  <si>
    <t>ee-welle 3 mm braun</t>
  </si>
  <si>
    <t>ee-welle 3 mm weiss</t>
  </si>
  <si>
    <t>ee-welle 3 mm schwarz</t>
  </si>
  <si>
    <t>c-welle 4 mm weiss</t>
  </si>
  <si>
    <t>c-welle 4 mm schwarz</t>
  </si>
  <si>
    <t>eb-welle 4 mm braun</t>
  </si>
  <si>
    <t>eb-welle 4 mm weiss</t>
  </si>
  <si>
    <t>Materialkosten mit Maskenwelle</t>
  </si>
  <si>
    <t>Materialkosten mit Wechselwelle</t>
  </si>
  <si>
    <t>m2 pro schicht</t>
  </si>
  <si>
    <t>preis richter fr. pro m2</t>
  </si>
  <si>
    <t>m2 pro box</t>
  </si>
  <si>
    <t>welle maske</t>
  </si>
  <si>
    <t>fr. pro schicht</t>
  </si>
  <si>
    <t>fr. total</t>
  </si>
  <si>
    <t>abfallfaktor</t>
  </si>
  <si>
    <t>rechnet die nettofläche (D8) zur bruttofläche</t>
  </si>
  <si>
    <t>material</t>
  </si>
  <si>
    <t>schneiden</t>
  </si>
  <si>
    <t>drucken</t>
  </si>
  <si>
    <t>kleben</t>
  </si>
  <si>
    <t>verschluss</t>
  </si>
  <si>
    <t>easy</t>
  </si>
  <si>
    <t>cool</t>
  </si>
  <si>
    <t>heavy</t>
  </si>
  <si>
    <t xml:space="preserve">       preis kolb € pro m2</t>
  </si>
  <si>
    <t>digitaldruck weiss</t>
  </si>
  <si>
    <t>siebdruck</t>
  </si>
  <si>
    <t>EP pro stück</t>
  </si>
  <si>
    <t>typ</t>
  </si>
  <si>
    <t>EP Total</t>
  </si>
  <si>
    <t>express</t>
  </si>
  <si>
    <t>wellenfarbe</t>
  </si>
  <si>
    <t>digtaldruck cmyk</t>
  </si>
  <si>
    <t>druckart</t>
  </si>
  <si>
    <t>%</t>
  </si>
  <si>
    <t>degressive marge von fr.</t>
  </si>
  <si>
    <t>degressive marge ab fr.</t>
  </si>
  <si>
    <t xml:space="preserve">degressiv pro franken </t>
  </si>
  <si>
    <t>degressive marge %</t>
  </si>
  <si>
    <t>zwischentotal</t>
  </si>
  <si>
    <t>verkaufspreis total</t>
  </si>
  <si>
    <t>marge in fr.</t>
  </si>
  <si>
    <t>marge in %</t>
  </si>
  <si>
    <t>VP pro stück</t>
  </si>
  <si>
    <t>bc-welle 6.3 mm braun</t>
  </si>
  <si>
    <t>eb-welle 4 mm schwarz</t>
  </si>
  <si>
    <t>bc-welle 6.3 mm weiss</t>
  </si>
  <si>
    <t>bc-welle 6.3 mm schwarz</t>
  </si>
  <si>
    <t xml:space="preserve">materialkosten </t>
  </si>
  <si>
    <t>€ Materialkosten mit Maskenwelle mit EP Kolb</t>
  </si>
  <si>
    <t>materialkosten für kalkulation (die teurere von grau und blau)</t>
  </si>
  <si>
    <t>materialkosten 2</t>
  </si>
  <si>
    <t>materialkosten 3</t>
  </si>
  <si>
    <t>materialkosten 4</t>
  </si>
  <si>
    <t>materialkosten 5</t>
  </si>
  <si>
    <t>materialkosten 1</t>
  </si>
  <si>
    <t>digitaldruck</t>
  </si>
  <si>
    <t>Variante 1</t>
  </si>
  <si>
    <t>Variante 2</t>
  </si>
  <si>
    <t>Variante 3</t>
  </si>
  <si>
    <t>Variante 4</t>
  </si>
  <si>
    <t>Variante 5</t>
  </si>
  <si>
    <t>Liefertermin bis 500 Stück ist in der Regel der kommende Montag in 2 Wochen.</t>
  </si>
  <si>
    <t>VP</t>
  </si>
  <si>
    <t>gewählte marge</t>
  </si>
  <si>
    <t>aussenhöhe</t>
  </si>
  <si>
    <t>innenhöhe</t>
  </si>
  <si>
    <t>VP alt ohne 6%</t>
  </si>
  <si>
    <t>Alle Preise sind inklusive Lieferung, und exklusive aktueller Preisanpassung und 7,7% MwSt.</t>
  </si>
  <si>
    <t>verschluss 1</t>
  </si>
  <si>
    <t>verschluss 2</t>
  </si>
  <si>
    <t>verschluss 3</t>
  </si>
  <si>
    <t>verschluss 4</t>
  </si>
  <si>
    <t>verschluss 5</t>
  </si>
  <si>
    <t>kosten für den verschluss</t>
  </si>
  <si>
    <t>pro kleber</t>
  </si>
  <si>
    <t>pro mm länge</t>
  </si>
  <si>
    <t>pro verschluss</t>
  </si>
  <si>
    <t>100/menge + 0.50 + pro mm länge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</si>
</sst>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.0000_ ;_ * \-#,##0.0000_ ;_ * &quot;-&quot;??_ ;_ @_ "/>
    <numFmt numFmtId="165" formatCode="_ * #,##0_ ;_ * \-#,##0_ ;_ * &quot;-&quot;??_ ;_ @_ "/>
    <numFmt numFmtId="166" formatCode="_ * #,##0.0000000_ ;_ * \-#,##0.0000000_ ;_ * &quot;-&quot;??_ ;_ @_ "/>
    <numFmt numFmtId="167" formatCode="0&quot; -lagig&quot;"/>
    <numFmt numFmtId="168" formatCode="\F\r&quot;.&quot;\ #,##0.00;\F\r.&quot;.&quot;\ \-###0.00"/>
    <numFmt numFmtId="169" formatCode="_ * #,##0.00000_ ;_ * \-#,##0.00000_ ;_ * &quot;-&quot;??_ ;_ @_ "/>
    <numFmt numFmtId="170" formatCode="0&quot;-lagig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6"/>
      <color rgb="FF5AC86E"/>
      <name val="Calibri"/>
      <family val="2"/>
      <scheme val="minor"/>
    </font>
    <font>
      <b/>
      <sz val="12"/>
      <color rgb="FF5AC86E"/>
      <name val="Calibri"/>
      <family val="2"/>
      <scheme val="minor"/>
    </font>
    <font>
      <sz val="12"/>
      <color rgb="FF5AC86E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5AC86E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AC86E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3" borderId="0" xfId="0" applyFill="1"/>
    <xf numFmtId="0" fontId="0" fillId="2" borderId="0" xfId="0" applyFill="1"/>
    <xf numFmtId="0" fontId="0" fillId="2" borderId="0" xfId="0" applyFill="1" applyBorder="1"/>
    <xf numFmtId="0" fontId="5" fillId="2" borderId="0" xfId="0" applyFont="1" applyFill="1" applyBorder="1"/>
    <xf numFmtId="0" fontId="3" fillId="3" borderId="0" xfId="0" applyFont="1" applyFill="1" applyAlignment="1">
      <alignment horizontal="right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67" fontId="11" fillId="2" borderId="0" xfId="0" applyNumberFormat="1" applyFont="1" applyFill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left" vertical="top"/>
    </xf>
    <xf numFmtId="165" fontId="15" fillId="3" borderId="0" xfId="0" applyNumberFormat="1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0" xfId="1" applyNumberFormat="1" applyFont="1" applyFill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43" fontId="16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right" vertical="center"/>
    </xf>
    <xf numFmtId="43" fontId="17" fillId="2" borderId="0" xfId="1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right" vertical="center"/>
    </xf>
    <xf numFmtId="43" fontId="16" fillId="2" borderId="0" xfId="1" applyNumberFormat="1" applyFont="1" applyFill="1" applyBorder="1" applyAlignment="1">
      <alignment vertical="center"/>
    </xf>
    <xf numFmtId="43" fontId="16" fillId="2" borderId="0" xfId="1" applyNumberFormat="1" applyFont="1" applyFill="1" applyBorder="1" applyAlignment="1">
      <alignment horizontal="right" vertical="center"/>
    </xf>
    <xf numFmtId="43" fontId="2" fillId="2" borderId="0" xfId="0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0" fontId="2" fillId="2" borderId="0" xfId="0" applyFont="1" applyFill="1" applyBorder="1"/>
    <xf numFmtId="165" fontId="2" fillId="2" borderId="0" xfId="1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right" vertical="center"/>
    </xf>
    <xf numFmtId="43" fontId="16" fillId="2" borderId="0" xfId="0" applyNumberFormat="1" applyFont="1" applyFill="1" applyBorder="1" applyAlignment="1">
      <alignment horizontal="center" vertical="center"/>
    </xf>
    <xf numFmtId="43" fontId="16" fillId="2" borderId="0" xfId="0" applyNumberFormat="1" applyFont="1" applyFill="1" applyBorder="1" applyAlignment="1">
      <alignment horizontal="right" vertical="center"/>
    </xf>
    <xf numFmtId="43" fontId="2" fillId="2" borderId="0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right" vertical="center"/>
    </xf>
    <xf numFmtId="43" fontId="16" fillId="2" borderId="0" xfId="0" applyNumberFormat="1" applyFont="1" applyFill="1" applyBorder="1" applyAlignment="1">
      <alignment horizontal="left" vertical="center"/>
    </xf>
    <xf numFmtId="43" fontId="16" fillId="2" borderId="0" xfId="1" applyFont="1" applyFill="1" applyBorder="1" applyAlignment="1">
      <alignment horizontal="right" vertical="center"/>
    </xf>
    <xf numFmtId="167" fontId="2" fillId="2" borderId="0" xfId="0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right" vertical="center"/>
    </xf>
    <xf numFmtId="164" fontId="16" fillId="2" borderId="0" xfId="1" applyNumberFormat="1" applyFont="1" applyFill="1" applyBorder="1" applyAlignment="1">
      <alignment vertical="center"/>
    </xf>
    <xf numFmtId="166" fontId="2" fillId="2" borderId="0" xfId="1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4" fontId="2" fillId="2" borderId="0" xfId="1" applyNumberFormat="1" applyFont="1" applyFill="1" applyBorder="1"/>
    <xf numFmtId="43" fontId="2" fillId="2" borderId="0" xfId="1" applyFont="1" applyFill="1" applyBorder="1"/>
    <xf numFmtId="0" fontId="16" fillId="2" borderId="0" xfId="0" applyFont="1" applyFill="1" applyBorder="1"/>
    <xf numFmtId="0" fontId="2" fillId="2" borderId="0" xfId="0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43" fontId="16" fillId="2" borderId="0" xfId="1" applyFont="1" applyFill="1" applyBorder="1"/>
    <xf numFmtId="43" fontId="2" fillId="2" borderId="0" xfId="0" applyNumberFormat="1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43" fontId="16" fillId="0" borderId="0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2" fillId="0" borderId="0" xfId="1" applyFont="1" applyFill="1" applyBorder="1" applyAlignment="1">
      <alignment horizontal="right" vertical="center"/>
    </xf>
    <xf numFmtId="43" fontId="16" fillId="0" borderId="0" xfId="0" applyNumberFormat="1" applyFont="1" applyFill="1" applyBorder="1" applyAlignment="1">
      <alignment vertical="center"/>
    </xf>
    <xf numFmtId="169" fontId="2" fillId="0" borderId="0" xfId="1" applyNumberFormat="1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8" fontId="4" fillId="3" borderId="0" xfId="0" applyNumberFormat="1" applyFont="1" applyFill="1" applyBorder="1" applyAlignment="1">
      <alignment horizontal="center" vertical="center"/>
    </xf>
    <xf numFmtId="167" fontId="11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17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3" fontId="2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3" fontId="16" fillId="2" borderId="0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8E5"/>
      <color rgb="FF5AC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6</xdr:row>
      <xdr:rowOff>180975</xdr:rowOff>
    </xdr:from>
    <xdr:to>
      <xdr:col>2</xdr:col>
      <xdr:colOff>807720</xdr:colOff>
      <xdr:row>13</xdr:row>
      <xdr:rowOff>2721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257300"/>
          <a:ext cx="1617344" cy="1155246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6</xdr:row>
      <xdr:rowOff>180975</xdr:rowOff>
    </xdr:from>
    <xdr:to>
      <xdr:col>6</xdr:col>
      <xdr:colOff>1904</xdr:colOff>
      <xdr:row>13</xdr:row>
      <xdr:rowOff>12245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1257300"/>
          <a:ext cx="1630679" cy="1164770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6</xdr:row>
      <xdr:rowOff>180974</xdr:rowOff>
    </xdr:from>
    <xdr:to>
      <xdr:col>8</xdr:col>
      <xdr:colOff>800101</xdr:colOff>
      <xdr:row>12</xdr:row>
      <xdr:rowOff>180975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4" y="1257299"/>
          <a:ext cx="1600202" cy="1143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10\Daten\0%20coolator2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ycut"/>
      <sheetName val="kalkulation"/>
      <sheetName val="angebot"/>
      <sheetName val="bestellung"/>
      <sheetName val="material"/>
      <sheetName val="schneiden"/>
      <sheetName val="drucken"/>
      <sheetName val="kleben"/>
      <sheetName val="verschluss"/>
      <sheetName val="bogenpreise"/>
      <sheetName val="facts"/>
    </sheetNames>
    <sheetDataSet>
      <sheetData sheetId="0"/>
      <sheetData sheetId="1">
        <row r="2">
          <cell r="B2">
            <v>250</v>
          </cell>
          <cell r="N2">
            <v>250</v>
          </cell>
          <cell r="Z2">
            <v>250</v>
          </cell>
          <cell r="AL2">
            <v>250</v>
          </cell>
          <cell r="AX2">
            <v>250</v>
          </cell>
        </row>
        <row r="3">
          <cell r="B3">
            <v>175</v>
          </cell>
          <cell r="N3">
            <v>175</v>
          </cell>
          <cell r="Z3">
            <v>175</v>
          </cell>
          <cell r="AL3">
            <v>175</v>
          </cell>
          <cell r="AX3">
            <v>175</v>
          </cell>
        </row>
        <row r="4">
          <cell r="B4">
            <v>5</v>
          </cell>
          <cell r="N4">
            <v>5</v>
          </cell>
          <cell r="Z4">
            <v>5</v>
          </cell>
          <cell r="AL4">
            <v>5</v>
          </cell>
          <cell r="AX4">
            <v>5</v>
          </cell>
        </row>
        <row r="5">
          <cell r="B5">
            <v>500</v>
          </cell>
          <cell r="N5">
            <v>500</v>
          </cell>
          <cell r="Z5">
            <v>500</v>
          </cell>
          <cell r="AL5">
            <v>500</v>
          </cell>
          <cell r="AX5">
            <v>500</v>
          </cell>
        </row>
        <row r="7">
          <cell r="B7" t="str">
            <v>cooler Kleber</v>
          </cell>
          <cell r="N7" t="str">
            <v>cooler Kleber</v>
          </cell>
          <cell r="Z7" t="str">
            <v>cooler Kleber</v>
          </cell>
          <cell r="AL7" t="str">
            <v>cooler Kleber</v>
          </cell>
          <cell r="AX7" t="str">
            <v>cooler Kleber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81"/>
  <sheetViews>
    <sheetView tabSelected="1" workbookViewId="0">
      <selection activeCell="D19" sqref="D19"/>
    </sheetView>
  </sheetViews>
  <sheetFormatPr baseColWidth="10" defaultColWidth="12.140625" defaultRowHeight="15" x14ac:dyDescent="0.25"/>
  <cols>
    <col min="1" max="1" width="4" style="2" customWidth="1"/>
    <col min="5" max="5" width="5.7109375" customWidth="1"/>
    <col min="6" max="6" width="18.5703125" customWidth="1"/>
    <col min="7" max="7" width="12.140625" customWidth="1"/>
    <col min="10" max="34" width="12.140625" style="2"/>
  </cols>
  <sheetData>
    <row r="1" spans="2:9" s="2" customFormat="1" ht="9.75" customHeight="1" x14ac:dyDescent="0.25"/>
    <row r="2" spans="2:9" ht="15" customHeight="1" x14ac:dyDescent="0.25">
      <c r="B2" s="80" t="s">
        <v>79</v>
      </c>
      <c r="C2" s="80"/>
      <c r="D2" s="80"/>
      <c r="E2" s="80"/>
      <c r="F2" s="80"/>
      <c r="G2" s="80"/>
      <c r="H2" s="80"/>
      <c r="I2" s="80"/>
    </row>
    <row r="3" spans="2:9" ht="15" customHeight="1" x14ac:dyDescent="0.25">
      <c r="B3" s="80"/>
      <c r="C3" s="80"/>
      <c r="D3" s="80"/>
      <c r="E3" s="80"/>
      <c r="F3" s="80"/>
      <c r="G3" s="80"/>
      <c r="H3" s="80"/>
      <c r="I3" s="80"/>
    </row>
    <row r="4" spans="2:9" s="2" customFormat="1" ht="15" customHeight="1" x14ac:dyDescent="0.25">
      <c r="B4" s="6"/>
      <c r="C4" s="6"/>
      <c r="D4" s="6"/>
      <c r="E4" s="6"/>
      <c r="F4" s="6"/>
      <c r="G4" s="6"/>
      <c r="H4" s="6"/>
      <c r="I4" s="6"/>
    </row>
    <row r="5" spans="2:9" x14ac:dyDescent="0.25">
      <c r="B5" s="80" t="s">
        <v>59</v>
      </c>
      <c r="C5" s="80"/>
      <c r="D5" s="2"/>
      <c r="E5" s="80" t="s">
        <v>60</v>
      </c>
      <c r="F5" s="80"/>
      <c r="G5" s="2"/>
      <c r="H5" s="80" t="s">
        <v>61</v>
      </c>
      <c r="I5" s="80"/>
    </row>
    <row r="6" spans="2:9" x14ac:dyDescent="0.25">
      <c r="B6" s="80"/>
      <c r="C6" s="80"/>
      <c r="D6" s="2"/>
      <c r="E6" s="80"/>
      <c r="F6" s="80"/>
      <c r="G6" s="2"/>
      <c r="H6" s="80"/>
      <c r="I6" s="80"/>
    </row>
    <row r="7" spans="2:9" s="2" customFormat="1" x14ac:dyDescent="0.25"/>
    <row r="8" spans="2:9" x14ac:dyDescent="0.25">
      <c r="D8" s="2"/>
      <c r="G8" s="2"/>
    </row>
    <row r="9" spans="2:9" x14ac:dyDescent="0.25">
      <c r="D9" s="2"/>
      <c r="G9" s="2"/>
    </row>
    <row r="10" spans="2:9" x14ac:dyDescent="0.25">
      <c r="D10" s="2"/>
      <c r="G10" s="2"/>
    </row>
    <row r="11" spans="2:9" x14ac:dyDescent="0.25">
      <c r="D11" s="2"/>
      <c r="G11" s="2"/>
    </row>
    <row r="12" spans="2:9" x14ac:dyDescent="0.25">
      <c r="D12" s="2"/>
      <c r="G12" s="2"/>
    </row>
    <row r="13" spans="2:9" x14ac:dyDescent="0.25">
      <c r="D13" s="2"/>
      <c r="G13" s="2"/>
    </row>
    <row r="14" spans="2:9" s="2" customFormat="1" x14ac:dyDescent="0.25">
      <c r="B14" s="3"/>
      <c r="C14" s="3"/>
      <c r="D14" s="3"/>
      <c r="E14" s="3"/>
      <c r="F14" s="3"/>
      <c r="G14" s="3"/>
      <c r="H14" s="3"/>
      <c r="I14" s="3"/>
    </row>
    <row r="15" spans="2:9" ht="15" customHeight="1" x14ac:dyDescent="0.25">
      <c r="B15" s="81">
        <f>facts!B11*1.06</f>
        <v>2.9589840375000001</v>
      </c>
      <c r="C15" s="81"/>
      <c r="D15" s="4"/>
      <c r="E15" s="81">
        <f>facts!D11*1.06</f>
        <v>3.4050656153808601</v>
      </c>
      <c r="F15" s="81"/>
      <c r="G15" s="4"/>
      <c r="H15" s="81">
        <f>facts!G11*1.06</f>
        <v>4.1624079896484378</v>
      </c>
      <c r="I15" s="81"/>
    </row>
    <row r="16" spans="2:9" ht="15" customHeight="1" x14ac:dyDescent="0.25">
      <c r="B16" s="81"/>
      <c r="C16" s="81"/>
      <c r="D16" s="4"/>
      <c r="E16" s="81"/>
      <c r="F16" s="81"/>
      <c r="G16" s="4"/>
      <c r="H16" s="81"/>
      <c r="I16" s="81"/>
    </row>
    <row r="17" spans="1:34" s="2" customFormat="1" x14ac:dyDescent="0.25"/>
    <row r="18" spans="1:34" s="2" customFormat="1" ht="15.75" x14ac:dyDescent="0.25">
      <c r="B18" s="1"/>
      <c r="C18" s="5"/>
      <c r="D18" s="10" t="s">
        <v>69</v>
      </c>
      <c r="E18" s="24" t="s">
        <v>99</v>
      </c>
      <c r="F18" s="9"/>
      <c r="G18" s="1"/>
      <c r="H18" s="1"/>
      <c r="I18" s="1"/>
    </row>
    <row r="19" spans="1:34" s="16" customFormat="1" ht="21.75" customHeight="1" x14ac:dyDescent="0.25">
      <c r="A19" s="12"/>
      <c r="B19" s="84" t="s">
        <v>102</v>
      </c>
      <c r="C19" s="84"/>
      <c r="D19" s="13">
        <v>250</v>
      </c>
      <c r="E19" s="25">
        <f>D19-40</f>
        <v>210</v>
      </c>
      <c r="F19" s="14" t="s">
        <v>100</v>
      </c>
      <c r="G19" s="83" t="s">
        <v>63</v>
      </c>
      <c r="H19" s="83"/>
      <c r="I19" s="1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6" customFormat="1" ht="21.75" customHeight="1" x14ac:dyDescent="0.25">
      <c r="A20" s="12"/>
      <c r="B20" s="14"/>
      <c r="C20" s="14"/>
      <c r="D20" s="18"/>
      <c r="E20" s="25"/>
      <c r="F20" s="14"/>
      <c r="G20" s="18"/>
      <c r="H20" s="18"/>
      <c r="I20" s="1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6" customFormat="1" ht="21.75" customHeight="1" x14ac:dyDescent="0.25">
      <c r="A21" s="12"/>
      <c r="B21" s="84" t="s">
        <v>103</v>
      </c>
      <c r="C21" s="84"/>
      <c r="D21" s="13">
        <v>175</v>
      </c>
      <c r="E21" s="25">
        <f>D21-40</f>
        <v>135</v>
      </c>
      <c r="F21" s="14" t="s">
        <v>98</v>
      </c>
      <c r="G21" s="83" t="s">
        <v>2</v>
      </c>
      <c r="H21" s="83"/>
      <c r="I21" s="1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6" customFormat="1" ht="21.75" customHeight="1" x14ac:dyDescent="0.25">
      <c r="A22" s="12"/>
      <c r="B22" s="14"/>
      <c r="C22" s="14"/>
      <c r="D22" s="18"/>
      <c r="E22" s="25"/>
      <c r="F22" s="14"/>
      <c r="G22" s="18"/>
      <c r="H22" s="18"/>
      <c r="I22" s="15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6" customFormat="1" ht="21.75" customHeight="1" x14ac:dyDescent="0.25">
      <c r="A23" s="12"/>
      <c r="B23" s="84" t="s">
        <v>104</v>
      </c>
      <c r="C23" s="84"/>
      <c r="D23" s="19">
        <f>material!H2</f>
        <v>20</v>
      </c>
      <c r="E23" s="25">
        <f>material!H3</f>
        <v>12</v>
      </c>
      <c r="F23" s="14" t="s">
        <v>86</v>
      </c>
      <c r="G23" s="83" t="s">
        <v>97</v>
      </c>
      <c r="H23" s="83"/>
      <c r="I23" s="20" t="s">
        <v>94</v>
      </c>
      <c r="J23" s="21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6" customFormat="1" ht="21.75" customHeight="1" x14ac:dyDescent="0.25">
      <c r="A24" s="12"/>
      <c r="B24" s="14"/>
      <c r="C24" s="14"/>
      <c r="D24" s="18"/>
      <c r="E24" s="26"/>
      <c r="F24" s="14"/>
      <c r="G24" s="18"/>
      <c r="H24" s="18"/>
      <c r="I24" s="15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6" customFormat="1" ht="21.75" customHeight="1" x14ac:dyDescent="0.25">
      <c r="A25" s="12"/>
      <c r="B25" s="84" t="s">
        <v>105</v>
      </c>
      <c r="C25" s="84"/>
      <c r="D25" s="23">
        <v>5</v>
      </c>
      <c r="E25" s="17"/>
      <c r="F25" s="14" t="s">
        <v>86</v>
      </c>
      <c r="G25" s="83" t="s">
        <v>97</v>
      </c>
      <c r="H25" s="83"/>
      <c r="I25" s="20" t="s">
        <v>95</v>
      </c>
      <c r="J25" s="22" t="str">
        <f>IF(facts!J25=2,facts!F27," ")</f>
        <v xml:space="preserve"> 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6" customFormat="1" ht="21.75" customHeight="1" x14ac:dyDescent="0.25">
      <c r="A26" s="12"/>
      <c r="B26" s="14"/>
      <c r="C26" s="14"/>
      <c r="D26" s="18"/>
      <c r="E26" s="17"/>
      <c r="F26" s="14"/>
      <c r="G26" s="18"/>
      <c r="H26" s="18"/>
      <c r="I26" s="1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6" customFormat="1" ht="21.75" customHeight="1" x14ac:dyDescent="0.25">
      <c r="A27" s="12"/>
      <c r="B27" s="84" t="s">
        <v>106</v>
      </c>
      <c r="C27" s="84"/>
      <c r="D27" s="13">
        <v>500</v>
      </c>
      <c r="E27" s="17"/>
      <c r="F27" s="14" t="s">
        <v>87</v>
      </c>
      <c r="G27" s="83" t="s">
        <v>97</v>
      </c>
      <c r="H27" s="83"/>
      <c r="I27" s="20" t="s">
        <v>93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6" customFormat="1" ht="21.75" customHeight="1" x14ac:dyDescent="0.25">
      <c r="A28" s="12"/>
      <c r="B28" s="14"/>
      <c r="C28" s="14"/>
      <c r="D28" s="18"/>
      <c r="E28" s="17"/>
      <c r="F28" s="14"/>
      <c r="G28" s="18"/>
      <c r="H28" s="18"/>
      <c r="I28" s="1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4" s="16" customFormat="1" ht="21.75" customHeight="1" x14ac:dyDescent="0.25">
      <c r="A29" s="12"/>
      <c r="B29" s="84" t="s">
        <v>107</v>
      </c>
      <c r="C29" s="84"/>
      <c r="D29" s="13" t="s">
        <v>81</v>
      </c>
      <c r="E29" s="17"/>
      <c r="F29" s="14" t="s">
        <v>74</v>
      </c>
      <c r="G29" s="82">
        <v>1</v>
      </c>
      <c r="H29" s="82"/>
      <c r="I29" s="20" t="s">
        <v>88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4" s="16" customFormat="1" ht="21.75" customHeight="1" x14ac:dyDescent="0.25">
      <c r="A30" s="12"/>
      <c r="B30" s="14"/>
      <c r="C30" s="14"/>
      <c r="D30" s="18"/>
      <c r="E30" s="17"/>
      <c r="F30" s="14"/>
      <c r="G30" s="18"/>
      <c r="H30" s="18"/>
      <c r="I30" s="15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4" s="16" customFormat="1" ht="21.75" customHeight="1" x14ac:dyDescent="0.25">
      <c r="A31" s="12"/>
      <c r="B31" s="84" t="s">
        <v>108</v>
      </c>
      <c r="C31" s="84"/>
      <c r="D31" s="83" t="s">
        <v>66</v>
      </c>
      <c r="E31" s="83"/>
      <c r="F31" s="14" t="s">
        <v>74</v>
      </c>
      <c r="G31" s="83" t="s">
        <v>64</v>
      </c>
      <c r="H31" s="83"/>
      <c r="I31" s="20" t="s">
        <v>96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4" ht="15.75" x14ac:dyDescent="0.25">
      <c r="B32" s="1"/>
      <c r="C32" s="5"/>
      <c r="D32" s="1"/>
      <c r="E32" s="9"/>
      <c r="F32" s="9"/>
      <c r="G32" s="1"/>
      <c r="H32" s="1"/>
      <c r="I32" s="1"/>
      <c r="AG32"/>
      <c r="AH32"/>
    </row>
    <row r="33" spans="2:9" s="2" customFormat="1" ht="9" customHeight="1" x14ac:dyDescent="0.25">
      <c r="C33" s="8"/>
    </row>
    <row r="34" spans="2:9" s="7" customFormat="1" ht="18.75" customHeight="1" x14ac:dyDescent="0.25">
      <c r="B34" s="79" t="s">
        <v>68</v>
      </c>
      <c r="C34" s="79"/>
      <c r="D34" s="79"/>
      <c r="E34" s="79"/>
      <c r="F34" s="79"/>
      <c r="G34" s="79"/>
      <c r="H34" s="79"/>
      <c r="I34" s="79"/>
    </row>
    <row r="35" spans="2:9" s="7" customFormat="1" ht="18.75" customHeight="1" x14ac:dyDescent="0.25">
      <c r="B35" s="79" t="s">
        <v>76</v>
      </c>
      <c r="C35" s="79"/>
      <c r="D35" s="79"/>
      <c r="E35" s="79"/>
      <c r="F35" s="79"/>
      <c r="G35" s="79"/>
      <c r="H35" s="79"/>
      <c r="I35" s="79"/>
    </row>
    <row r="36" spans="2:9" s="7" customFormat="1" ht="18.75" customHeight="1" x14ac:dyDescent="0.25">
      <c r="B36" s="79" t="s">
        <v>70</v>
      </c>
      <c r="C36" s="79"/>
      <c r="D36" s="79"/>
      <c r="E36" s="79"/>
      <c r="F36" s="79"/>
      <c r="G36" s="79"/>
      <c r="H36" s="79"/>
      <c r="I36" s="79"/>
    </row>
    <row r="37" spans="2:9" s="7" customFormat="1" ht="18.75" customHeight="1" x14ac:dyDescent="0.25">
      <c r="B37" s="11"/>
      <c r="C37" s="11"/>
      <c r="D37" s="11"/>
      <c r="E37" s="11"/>
      <c r="F37" s="11"/>
      <c r="G37" s="11"/>
      <c r="H37" s="11"/>
      <c r="I37" s="11"/>
    </row>
    <row r="38" spans="2:9" s="7" customFormat="1" ht="18.75" customHeight="1" x14ac:dyDescent="0.25">
      <c r="B38" s="79" t="s">
        <v>71</v>
      </c>
      <c r="C38" s="79"/>
      <c r="D38" s="79"/>
      <c r="E38" s="79"/>
      <c r="F38" s="79"/>
      <c r="G38" s="79"/>
      <c r="H38" s="79"/>
      <c r="I38" s="79"/>
    </row>
    <row r="39" spans="2:9" s="2" customFormat="1" ht="18.75" customHeight="1" x14ac:dyDescent="0.25">
      <c r="B39" s="79" t="s">
        <v>115</v>
      </c>
      <c r="C39" s="79"/>
      <c r="D39" s="79"/>
      <c r="E39" s="79"/>
      <c r="F39" s="79"/>
      <c r="G39" s="79"/>
      <c r="H39" s="79"/>
      <c r="I39" s="79"/>
    </row>
    <row r="40" spans="2:9" s="2" customFormat="1" ht="18.75" customHeight="1" x14ac:dyDescent="0.25">
      <c r="B40" s="79" t="s">
        <v>73</v>
      </c>
      <c r="C40" s="79"/>
      <c r="D40" s="79"/>
      <c r="E40" s="79"/>
      <c r="F40" s="79"/>
      <c r="G40" s="79"/>
      <c r="H40" s="79"/>
      <c r="I40" s="79"/>
    </row>
    <row r="41" spans="2:9" s="2" customFormat="1" ht="18.75" customHeight="1" x14ac:dyDescent="0.25">
      <c r="B41" s="11"/>
      <c r="C41" s="11"/>
      <c r="D41" s="11"/>
      <c r="E41" s="11"/>
      <c r="F41" s="11"/>
      <c r="G41" s="11"/>
      <c r="H41" s="11"/>
      <c r="I41" s="11"/>
    </row>
    <row r="42" spans="2:9" s="2" customFormat="1" ht="18.75" customHeight="1" x14ac:dyDescent="0.25">
      <c r="B42" s="79" t="s">
        <v>75</v>
      </c>
      <c r="C42" s="79"/>
      <c r="D42" s="79"/>
      <c r="E42" s="79"/>
      <c r="F42" s="79"/>
      <c r="G42" s="79"/>
      <c r="H42" s="79"/>
      <c r="I42" s="79"/>
    </row>
    <row r="43" spans="2:9" s="2" customFormat="1" ht="15.75" x14ac:dyDescent="0.25">
      <c r="B43" s="79" t="s">
        <v>199</v>
      </c>
      <c r="C43" s="79"/>
      <c r="D43" s="79"/>
      <c r="E43" s="79"/>
      <c r="F43" s="79"/>
      <c r="G43" s="79"/>
      <c r="H43" s="79"/>
      <c r="I43" s="79"/>
    </row>
    <row r="44" spans="2:9" s="2" customFormat="1" ht="15.75" x14ac:dyDescent="0.25">
      <c r="B44" s="79"/>
      <c r="C44" s="79"/>
      <c r="D44" s="79"/>
      <c r="E44" s="79"/>
      <c r="F44" s="79"/>
      <c r="G44" s="79"/>
      <c r="H44" s="79"/>
      <c r="I44" s="79"/>
    </row>
    <row r="45" spans="2:9" s="2" customFormat="1" ht="15.75" x14ac:dyDescent="0.25">
      <c r="B45" s="79" t="s">
        <v>193</v>
      </c>
      <c r="C45" s="79"/>
      <c r="D45" s="79"/>
      <c r="E45" s="79"/>
      <c r="F45" s="79"/>
      <c r="G45" s="79"/>
      <c r="H45" s="79"/>
      <c r="I45" s="79"/>
    </row>
    <row r="46" spans="2:9" s="2" customFormat="1" ht="15.75" x14ac:dyDescent="0.25">
      <c r="B46" s="79" t="s">
        <v>113</v>
      </c>
      <c r="C46" s="79"/>
      <c r="D46" s="79"/>
      <c r="E46" s="79"/>
      <c r="F46" s="79"/>
      <c r="G46" s="79"/>
      <c r="H46" s="79"/>
      <c r="I46" s="79"/>
    </row>
    <row r="47" spans="2:9" s="2" customFormat="1" ht="15.75" x14ac:dyDescent="0.25">
      <c r="B47" s="11"/>
      <c r="C47" s="11"/>
      <c r="D47" s="11"/>
      <c r="E47" s="11"/>
      <c r="F47" s="11"/>
      <c r="G47" s="11"/>
      <c r="H47" s="11"/>
      <c r="I47" s="11"/>
    </row>
    <row r="48" spans="2:9" s="2" customFormat="1" ht="15.75" x14ac:dyDescent="0.25">
      <c r="B48" s="79" t="s">
        <v>72</v>
      </c>
      <c r="C48" s="79"/>
      <c r="D48" s="79"/>
      <c r="E48" s="79"/>
      <c r="F48" s="79"/>
      <c r="G48" s="79"/>
      <c r="H48" s="79"/>
      <c r="I48" s="79"/>
    </row>
    <row r="49" spans="2:9" s="2" customFormat="1" ht="15.75" x14ac:dyDescent="0.25">
      <c r="B49" s="79" t="s">
        <v>77</v>
      </c>
      <c r="C49" s="79"/>
      <c r="D49" s="79"/>
      <c r="E49" s="79"/>
      <c r="F49" s="79"/>
      <c r="G49" s="79"/>
      <c r="H49" s="79"/>
      <c r="I49" s="79"/>
    </row>
    <row r="50" spans="2:9" s="2" customFormat="1" ht="15.75" x14ac:dyDescent="0.25">
      <c r="B50" s="79" t="s">
        <v>78</v>
      </c>
      <c r="C50" s="79"/>
      <c r="D50" s="79"/>
      <c r="E50" s="79"/>
      <c r="F50" s="79"/>
      <c r="G50" s="79"/>
      <c r="H50" s="79"/>
      <c r="I50" s="79"/>
    </row>
    <row r="51" spans="2:9" s="2" customFormat="1" ht="15.75" x14ac:dyDescent="0.25">
      <c r="B51" s="79"/>
      <c r="C51" s="79"/>
      <c r="D51" s="79"/>
      <c r="E51" s="79"/>
      <c r="F51" s="79"/>
      <c r="G51" s="79"/>
      <c r="H51" s="79"/>
      <c r="I51" s="79"/>
    </row>
    <row r="52" spans="2:9" s="2" customFormat="1" ht="15.75" x14ac:dyDescent="0.25">
      <c r="B52" s="79"/>
      <c r="C52" s="79"/>
      <c r="D52" s="79"/>
      <c r="E52" s="79"/>
      <c r="F52" s="79"/>
      <c r="G52" s="79"/>
      <c r="H52" s="79"/>
      <c r="I52" s="79"/>
    </row>
    <row r="53" spans="2:9" s="2" customFormat="1" ht="15.75" x14ac:dyDescent="0.25">
      <c r="B53" s="79"/>
      <c r="C53" s="79"/>
      <c r="D53" s="79"/>
      <c r="E53" s="79"/>
      <c r="F53" s="79"/>
      <c r="G53" s="79"/>
      <c r="H53" s="79"/>
      <c r="I53" s="79"/>
    </row>
    <row r="54" spans="2:9" s="2" customFormat="1" ht="15.75" x14ac:dyDescent="0.25">
      <c r="B54" s="79"/>
      <c r="C54" s="79"/>
      <c r="D54" s="79"/>
      <c r="E54" s="79"/>
      <c r="F54" s="79"/>
      <c r="G54" s="79"/>
      <c r="H54" s="79"/>
      <c r="I54" s="79"/>
    </row>
    <row r="55" spans="2:9" s="2" customFormat="1" ht="15.75" x14ac:dyDescent="0.25">
      <c r="B55" s="79"/>
      <c r="C55" s="79"/>
      <c r="D55" s="79"/>
      <c r="E55" s="79"/>
      <c r="F55" s="79"/>
      <c r="G55" s="79"/>
      <c r="H55" s="79"/>
      <c r="I55" s="79"/>
    </row>
    <row r="56" spans="2:9" s="2" customFormat="1" ht="15.75" x14ac:dyDescent="0.25">
      <c r="B56" s="79"/>
      <c r="C56" s="79"/>
      <c r="D56" s="79"/>
      <c r="E56" s="79"/>
      <c r="F56" s="79"/>
      <c r="G56" s="79"/>
      <c r="H56" s="79"/>
      <c r="I56" s="79"/>
    </row>
    <row r="57" spans="2:9" s="2" customFormat="1" ht="15.75" x14ac:dyDescent="0.25">
      <c r="B57" s="79"/>
      <c r="C57" s="79"/>
      <c r="D57" s="79"/>
      <c r="E57" s="79"/>
      <c r="F57" s="79"/>
      <c r="G57" s="79"/>
      <c r="H57" s="79"/>
      <c r="I57" s="79"/>
    </row>
    <row r="58" spans="2:9" s="2" customFormat="1" ht="15.75" x14ac:dyDescent="0.25">
      <c r="B58" s="79"/>
      <c r="C58" s="79"/>
      <c r="D58" s="79"/>
      <c r="E58" s="79"/>
      <c r="F58" s="79"/>
      <c r="G58" s="79"/>
      <c r="H58" s="79"/>
      <c r="I58" s="79"/>
    </row>
    <row r="59" spans="2:9" s="2" customFormat="1" ht="15.75" x14ac:dyDescent="0.25">
      <c r="B59" s="79"/>
      <c r="C59" s="79"/>
      <c r="D59" s="79"/>
      <c r="E59" s="79"/>
      <c r="F59" s="79"/>
      <c r="G59" s="79"/>
      <c r="H59" s="79"/>
      <c r="I59" s="79"/>
    </row>
    <row r="60" spans="2:9" s="2" customFormat="1" ht="15.75" x14ac:dyDescent="0.25">
      <c r="B60" s="79"/>
      <c r="C60" s="79"/>
      <c r="D60" s="79"/>
      <c r="E60" s="79"/>
      <c r="F60" s="79"/>
      <c r="G60" s="79"/>
      <c r="H60" s="79"/>
      <c r="I60" s="79"/>
    </row>
    <row r="61" spans="2:9" s="2" customFormat="1" ht="15.75" x14ac:dyDescent="0.25">
      <c r="B61" s="79"/>
      <c r="C61" s="79"/>
      <c r="D61" s="79"/>
      <c r="E61" s="79"/>
      <c r="F61" s="79"/>
      <c r="G61" s="79"/>
      <c r="H61" s="79"/>
      <c r="I61" s="79"/>
    </row>
    <row r="62" spans="2:9" s="2" customFormat="1" ht="15.75" x14ac:dyDescent="0.25">
      <c r="B62" s="79"/>
      <c r="C62" s="79"/>
      <c r="D62" s="79"/>
      <c r="E62" s="79"/>
      <c r="F62" s="79"/>
      <c r="G62" s="79"/>
      <c r="H62" s="79"/>
      <c r="I62" s="79"/>
    </row>
    <row r="63" spans="2:9" s="2" customFormat="1" x14ac:dyDescent="0.25"/>
    <row r="64" spans="2:9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</sheetData>
  <sheetProtection algorithmName="SHA-512" hashValue="8qP1Y4xa4T9o7bnxaYP0UK4fcHtuDIC9z9f7ul2GROF2rLG3YO2jyTWR/hziplDtTlSx0ubiGVqsjV0zyu0WNg==" saltValue="zbRYcYoUVNDhfD9aNShBow==" spinCount="100000" sheet="1" selectLockedCells="1"/>
  <mergeCells count="48">
    <mergeCell ref="G29:H29"/>
    <mergeCell ref="G27:H27"/>
    <mergeCell ref="B31:C31"/>
    <mergeCell ref="G25:H25"/>
    <mergeCell ref="G19:H19"/>
    <mergeCell ref="G21:H21"/>
    <mergeCell ref="G23:H23"/>
    <mergeCell ref="G31:H31"/>
    <mergeCell ref="D31:E31"/>
    <mergeCell ref="B19:C19"/>
    <mergeCell ref="B21:C21"/>
    <mergeCell ref="B23:C23"/>
    <mergeCell ref="B25:C25"/>
    <mergeCell ref="B27:C27"/>
    <mergeCell ref="B29:C29"/>
    <mergeCell ref="B2:I3"/>
    <mergeCell ref="B5:C6"/>
    <mergeCell ref="E5:F6"/>
    <mergeCell ref="H5:I6"/>
    <mergeCell ref="B15:C16"/>
    <mergeCell ref="E15:F16"/>
    <mergeCell ref="H15:I16"/>
    <mergeCell ref="B34:I34"/>
    <mergeCell ref="B35:I35"/>
    <mergeCell ref="B36:I36"/>
    <mergeCell ref="B38:I38"/>
    <mergeCell ref="B39:I39"/>
    <mergeCell ref="B51:I51"/>
    <mergeCell ref="B52:I52"/>
    <mergeCell ref="B42:I42"/>
    <mergeCell ref="B43:I43"/>
    <mergeCell ref="B44:I44"/>
    <mergeCell ref="B53:I53"/>
    <mergeCell ref="B54:I54"/>
    <mergeCell ref="B55:I55"/>
    <mergeCell ref="B56:I56"/>
    <mergeCell ref="B57:I57"/>
    <mergeCell ref="B58:I58"/>
    <mergeCell ref="B59:I59"/>
    <mergeCell ref="B60:I60"/>
    <mergeCell ref="B61:I61"/>
    <mergeCell ref="B62:I62"/>
    <mergeCell ref="B40:I40"/>
    <mergeCell ref="B50:I50"/>
    <mergeCell ref="B49:I49"/>
    <mergeCell ref="B48:I48"/>
    <mergeCell ref="B45:I45"/>
    <mergeCell ref="B46:I46"/>
  </mergeCells>
  <pageMargins left="0" right="0" top="0" bottom="0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2000000}">
          <x14:formula1>
            <xm:f>verschluss!$A$10:$A$19</xm:f>
          </x14:formula1>
          <xm:sqref>D31:E31</xm:sqref>
        </x14:dataValidation>
        <x14:dataValidation type="list" allowBlank="1" showInputMessage="1" showErrorMessage="1" xr:uid="{00000000-0002-0000-0000-000000000000}">
          <x14:formula1>
            <xm:f>facts!$B$32:$B$35</xm:f>
          </x14:formula1>
          <xm:sqref>H20</xm:sqref>
        </x14:dataValidation>
        <x14:dataValidation type="list" allowBlank="1" showInputMessage="1" showErrorMessage="1" xr:uid="{00000000-0002-0000-0000-000001000000}">
          <x14:formula1>
            <xm:f>facts!$I$20:$I$22</xm:f>
          </x14:formula1>
          <xm:sqref>G21:H22</xm:sqref>
        </x14:dataValidation>
        <x14:dataValidation type="list" allowBlank="1" showInputMessage="1" showErrorMessage="1" xr:uid="{00000000-0002-0000-0000-000003000000}">
          <x14:formula1>
            <xm:f>facts!$M$23:$M$24</xm:f>
          </x14:formula1>
          <xm:sqref>G28:H28 G30:H30</xm:sqref>
        </x14:dataValidation>
        <x14:dataValidation type="list" allowBlank="1" showInputMessage="1" showErrorMessage="1" xr:uid="{00000000-0002-0000-0000-000004000000}">
          <x14:formula1>
            <xm:f>facts!$B$65:$B$66</xm:f>
          </x14:formula1>
          <xm:sqref>G26:H26</xm:sqref>
        </x14:dataValidation>
        <x14:dataValidation type="list" allowBlank="1" showInputMessage="1" showErrorMessage="1" xr:uid="{00000000-0002-0000-0000-000005000000}">
          <x14:formula1>
            <xm:f>facts!$K$23:$K$24</xm:f>
          </x14:formula1>
          <xm:sqref>G25:H25</xm:sqref>
        </x14:dataValidation>
        <x14:dataValidation type="list" allowBlank="1" showInputMessage="1" showErrorMessage="1" xr:uid="{00000000-0002-0000-0000-000006000000}">
          <x14:formula1>
            <xm:f>facts!$K$20:$K$22</xm:f>
          </x14:formula1>
          <xm:sqref>G23:H23</xm:sqref>
        </x14:dataValidation>
        <x14:dataValidation type="list" allowBlank="1" showInputMessage="1" showErrorMessage="1" xr:uid="{00000000-0002-0000-0000-000007000000}">
          <x14:formula1>
            <xm:f>facts!$G$65:$G$66</xm:f>
          </x14:formula1>
          <xm:sqref>G31:H31</xm:sqref>
        </x14:dataValidation>
        <x14:dataValidation type="list" allowBlank="1" showInputMessage="1" showErrorMessage="1" xr:uid="{00000000-0002-0000-0000-000008000000}">
          <x14:formula1>
            <xm:f>facts!$K$25:$K$27</xm:f>
          </x14:formula1>
          <xm:sqref>G27:H27</xm:sqref>
        </x14:dataValidation>
        <x14:dataValidation type="list" allowBlank="1" showInputMessage="1" showErrorMessage="1" xr:uid="{00000000-0002-0000-0000-000009000000}">
          <x14:formula1>
            <xm:f>facts!$K$38:$K$85</xm:f>
          </x14:formula1>
          <xm:sqref>D26</xm:sqref>
        </x14:dataValidation>
        <x14:dataValidation type="list" allowBlank="1" showInputMessage="1" showErrorMessage="1" xr:uid="{00000000-0002-0000-0000-00000A000000}">
          <x14:formula1>
            <xm:f>facts!$K$38:$K$87</xm:f>
          </x14:formula1>
          <xm:sqref>G29:H29</xm:sqref>
        </x14:dataValidation>
        <x14:dataValidation type="list" allowBlank="1" showInputMessage="1" showErrorMessage="1" xr:uid="{00000000-0002-0000-0000-00000B000000}">
          <x14:formula1>
            <xm:f>facts!$J$23:$J$24</xm:f>
          </x14:formula1>
          <xm:sqref>D29</xm:sqref>
        </x14:dataValidation>
        <x14:dataValidation type="list" allowBlank="1" showInputMessage="1" showErrorMessage="1" xr:uid="{00000000-0002-0000-0000-00000C000000}">
          <x14:formula1>
            <xm:f>facts!$B$32:$B$36</xm:f>
          </x14:formula1>
          <xm:sqref>G19:H19</xm:sqref>
        </x14:dataValidation>
        <x14:dataValidation type="list" allowBlank="1" showInputMessage="1" showErrorMessage="1" xr:uid="{00000000-0002-0000-0000-00000D000000}">
          <x14:formula1>
            <xm:f>material!$A$14:$A$63</xm:f>
          </x14:formula1>
          <xm:sqref>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62"/>
  <sheetViews>
    <sheetView workbookViewId="0">
      <selection activeCell="AF31" sqref="AF31"/>
    </sheetView>
  </sheetViews>
  <sheetFormatPr baseColWidth="10" defaultRowHeight="17.25" customHeight="1" x14ac:dyDescent="0.25"/>
  <cols>
    <col min="1" max="1" width="13.42578125" style="68" customWidth="1"/>
    <col min="2" max="4" width="7.42578125" style="68" customWidth="1"/>
    <col min="5" max="5" width="3.28515625" style="68" customWidth="1"/>
    <col min="6" max="6" width="18.28515625" style="68" customWidth="1"/>
    <col min="7" max="9" width="10.28515625" style="68" customWidth="1"/>
    <col min="10" max="10" width="3.42578125" style="68" customWidth="1"/>
    <col min="11" max="12" width="11.42578125" style="68" hidden="1" customWidth="1"/>
    <col min="13" max="13" width="13.42578125" style="68" customWidth="1"/>
    <col min="14" max="16" width="7.42578125" style="68" customWidth="1"/>
    <col min="17" max="17" width="3.28515625" style="68" customWidth="1"/>
    <col min="18" max="18" width="18.28515625" style="68" customWidth="1"/>
    <col min="19" max="21" width="10.28515625" style="68" customWidth="1"/>
    <col min="22" max="23" width="10.28515625" style="68" hidden="1" customWidth="1"/>
    <col min="24" max="24" width="3.42578125" style="68" customWidth="1"/>
    <col min="25" max="25" width="13.42578125" style="68" customWidth="1"/>
    <col min="26" max="28" width="7.42578125" style="68" customWidth="1"/>
    <col min="29" max="29" width="3.28515625" style="68" customWidth="1"/>
    <col min="30" max="30" width="18.28515625" style="68" customWidth="1"/>
    <col min="31" max="33" width="10.28515625" style="68" customWidth="1"/>
    <col min="34" max="34" width="3.42578125" style="68" customWidth="1"/>
    <col min="35" max="36" width="11.42578125" style="68" hidden="1" customWidth="1"/>
    <col min="37" max="37" width="13.42578125" style="68" customWidth="1"/>
    <col min="38" max="40" width="7.42578125" style="68" customWidth="1"/>
    <col min="41" max="41" width="3.28515625" style="68" customWidth="1"/>
    <col min="42" max="42" width="18.28515625" style="68" customWidth="1"/>
    <col min="43" max="45" width="10.28515625" style="68" customWidth="1"/>
    <col min="46" max="46" width="3.42578125" style="68" customWidth="1"/>
    <col min="47" max="48" width="11.42578125" style="68" hidden="1" customWidth="1"/>
    <col min="49" max="49" width="13.42578125" style="68" customWidth="1"/>
    <col min="50" max="52" width="7.42578125" style="68" customWidth="1"/>
    <col min="53" max="53" width="3.28515625" style="68" customWidth="1"/>
    <col min="54" max="54" width="18.28515625" style="68" customWidth="1"/>
    <col min="55" max="57" width="10.28515625" style="68" customWidth="1"/>
    <col min="58" max="16384" width="11.42578125" style="68"/>
  </cols>
  <sheetData>
    <row r="1" spans="1:57" ht="409.5" customHeight="1" x14ac:dyDescent="0.25">
      <c r="A1" s="85" t="s">
        <v>188</v>
      </c>
      <c r="B1" s="85"/>
      <c r="C1" s="85"/>
      <c r="D1" s="85"/>
      <c r="E1" s="85"/>
      <c r="F1" s="85"/>
      <c r="G1" s="85"/>
      <c r="H1" s="85"/>
      <c r="I1" s="85"/>
      <c r="J1" s="67"/>
      <c r="M1" s="85" t="s">
        <v>189</v>
      </c>
      <c r="N1" s="85"/>
      <c r="O1" s="85"/>
      <c r="P1" s="85"/>
      <c r="Q1" s="85"/>
      <c r="R1" s="85"/>
      <c r="S1" s="85"/>
      <c r="T1" s="85"/>
      <c r="U1" s="85"/>
      <c r="V1" s="67"/>
      <c r="W1" s="67"/>
      <c r="Y1" s="85" t="s">
        <v>190</v>
      </c>
      <c r="Z1" s="85"/>
      <c r="AA1" s="85"/>
      <c r="AB1" s="85"/>
      <c r="AC1" s="85"/>
      <c r="AD1" s="85"/>
      <c r="AE1" s="85"/>
      <c r="AF1" s="85"/>
      <c r="AG1" s="85"/>
      <c r="AH1" s="67"/>
      <c r="AK1" s="85" t="s">
        <v>191</v>
      </c>
      <c r="AL1" s="85"/>
      <c r="AM1" s="85"/>
      <c r="AN1" s="85"/>
      <c r="AO1" s="85"/>
      <c r="AP1" s="85"/>
      <c r="AQ1" s="85"/>
      <c r="AR1" s="85"/>
      <c r="AS1" s="85"/>
      <c r="AT1" s="67"/>
      <c r="AW1" s="85" t="s">
        <v>192</v>
      </c>
      <c r="AX1" s="85"/>
      <c r="AY1" s="85"/>
      <c r="AZ1" s="85"/>
      <c r="BA1" s="85"/>
      <c r="BB1" s="85"/>
      <c r="BC1" s="85"/>
      <c r="BD1" s="85"/>
      <c r="BE1" s="85"/>
    </row>
    <row r="2" spans="1:57" ht="147.75" customHeight="1" x14ac:dyDescent="0.25">
      <c r="A2" s="67" t="s">
        <v>11</v>
      </c>
      <c r="B2" s="67">
        <f>mycut!D19</f>
        <v>250</v>
      </c>
      <c r="F2" s="67" t="s">
        <v>142</v>
      </c>
      <c r="G2" s="67" t="str">
        <f>mycut!G19</f>
        <v>C-Welle 4 mm</v>
      </c>
      <c r="M2" s="67" t="s">
        <v>11</v>
      </c>
      <c r="N2" s="67">
        <f t="shared" ref="N2:N7" si="0">B2</f>
        <v>250</v>
      </c>
      <c r="R2" s="67" t="s">
        <v>142</v>
      </c>
      <c r="S2" s="87" t="str">
        <f t="shared" ref="S2:S8" si="1">G2</f>
        <v>C-Welle 4 mm</v>
      </c>
      <c r="T2" s="87"/>
      <c r="Y2" s="67" t="s">
        <v>11</v>
      </c>
      <c r="Z2" s="67">
        <f t="shared" ref="Z2:Z7" si="2">N2</f>
        <v>250</v>
      </c>
      <c r="AD2" s="67" t="s">
        <v>142</v>
      </c>
      <c r="AE2" s="87" t="str">
        <f t="shared" ref="AE2:AE8" si="3">S2</f>
        <v>C-Welle 4 mm</v>
      </c>
      <c r="AF2" s="87"/>
      <c r="AK2" s="67" t="s">
        <v>11</v>
      </c>
      <c r="AL2" s="67">
        <f t="shared" ref="AL2:AL7" si="4">Z2</f>
        <v>250</v>
      </c>
      <c r="AP2" s="67" t="s">
        <v>142</v>
      </c>
      <c r="AQ2" s="87" t="str">
        <f t="shared" ref="AQ2:AQ8" si="5">AE2</f>
        <v>C-Welle 4 mm</v>
      </c>
      <c r="AR2" s="87"/>
      <c r="AW2" s="67" t="s">
        <v>11</v>
      </c>
      <c r="AX2" s="67">
        <f t="shared" ref="AX2:AX7" si="6">AL2</f>
        <v>250</v>
      </c>
      <c r="BB2" s="67" t="s">
        <v>142</v>
      </c>
      <c r="BC2" s="87" t="str">
        <f t="shared" ref="BC2:BC8" si="7">AQ2</f>
        <v>C-Welle 4 mm</v>
      </c>
      <c r="BD2" s="87"/>
    </row>
    <row r="3" spans="1:57" ht="17.25" customHeight="1" x14ac:dyDescent="0.25">
      <c r="A3" s="67" t="s">
        <v>9</v>
      </c>
      <c r="B3" s="67">
        <f>mycut!D21</f>
        <v>175</v>
      </c>
      <c r="F3" s="67" t="s">
        <v>162</v>
      </c>
      <c r="G3" s="67" t="str">
        <f>mycut!G21</f>
        <v>braun</v>
      </c>
      <c r="M3" s="67" t="s">
        <v>9</v>
      </c>
      <c r="N3" s="67">
        <f t="shared" si="0"/>
        <v>175</v>
      </c>
      <c r="R3" s="67" t="s">
        <v>162</v>
      </c>
      <c r="S3" s="87" t="str">
        <f t="shared" si="1"/>
        <v>braun</v>
      </c>
      <c r="T3" s="87"/>
      <c r="Y3" s="67" t="s">
        <v>9</v>
      </c>
      <c r="Z3" s="67">
        <f t="shared" si="2"/>
        <v>175</v>
      </c>
      <c r="AD3" s="67" t="s">
        <v>162</v>
      </c>
      <c r="AE3" s="87" t="str">
        <f t="shared" si="3"/>
        <v>braun</v>
      </c>
      <c r="AF3" s="87"/>
      <c r="AK3" s="67" t="s">
        <v>9</v>
      </c>
      <c r="AL3" s="67">
        <f t="shared" si="4"/>
        <v>175</v>
      </c>
      <c r="AP3" s="67" t="s">
        <v>162</v>
      </c>
      <c r="AQ3" s="87" t="str">
        <f t="shared" si="5"/>
        <v>braun</v>
      </c>
      <c r="AR3" s="87"/>
      <c r="AW3" s="67" t="s">
        <v>9</v>
      </c>
      <c r="AX3" s="67">
        <f t="shared" si="6"/>
        <v>175</v>
      </c>
      <c r="BB3" s="67" t="s">
        <v>162</v>
      </c>
      <c r="BC3" s="87" t="str">
        <f t="shared" si="7"/>
        <v>braun</v>
      </c>
      <c r="BD3" s="87"/>
    </row>
    <row r="4" spans="1:57" ht="17.25" customHeight="1" x14ac:dyDescent="0.25">
      <c r="A4" s="67" t="s">
        <v>124</v>
      </c>
      <c r="B4" s="67">
        <f>mycut!D25</f>
        <v>5</v>
      </c>
      <c r="F4" s="67" t="s">
        <v>163</v>
      </c>
      <c r="G4" s="67" t="str">
        <f>mycut!G23</f>
        <v>kein Druck</v>
      </c>
      <c r="M4" s="67" t="s">
        <v>124</v>
      </c>
      <c r="N4" s="67">
        <f t="shared" si="0"/>
        <v>5</v>
      </c>
      <c r="R4" s="67" t="s">
        <v>163</v>
      </c>
      <c r="S4" s="87" t="str">
        <f t="shared" si="1"/>
        <v>kein Druck</v>
      </c>
      <c r="T4" s="87"/>
      <c r="Y4" s="67" t="s">
        <v>124</v>
      </c>
      <c r="Z4" s="67">
        <f t="shared" si="2"/>
        <v>5</v>
      </c>
      <c r="AD4" s="67" t="s">
        <v>163</v>
      </c>
      <c r="AE4" s="87" t="str">
        <f t="shared" si="3"/>
        <v>kein Druck</v>
      </c>
      <c r="AF4" s="87"/>
      <c r="AK4" s="67" t="s">
        <v>124</v>
      </c>
      <c r="AL4" s="67">
        <f t="shared" si="4"/>
        <v>5</v>
      </c>
      <c r="AP4" s="67" t="s">
        <v>163</v>
      </c>
      <c r="AQ4" s="87" t="str">
        <f t="shared" si="5"/>
        <v>kein Druck</v>
      </c>
      <c r="AR4" s="87"/>
      <c r="AW4" s="67" t="s">
        <v>124</v>
      </c>
      <c r="AX4" s="67">
        <f t="shared" si="6"/>
        <v>5</v>
      </c>
      <c r="BB4" s="67" t="s">
        <v>163</v>
      </c>
      <c r="BC4" s="87" t="str">
        <f t="shared" si="7"/>
        <v>kein Druck</v>
      </c>
      <c r="BD4" s="87"/>
    </row>
    <row r="5" spans="1:57" ht="17.25" customHeight="1" x14ac:dyDescent="0.25">
      <c r="A5" s="67" t="s">
        <v>125</v>
      </c>
      <c r="B5" s="67">
        <f>mycut!D27</f>
        <v>500</v>
      </c>
      <c r="F5" s="67" t="s">
        <v>156</v>
      </c>
      <c r="G5" s="67" t="str">
        <f>mycut!G25</f>
        <v>kein Druck</v>
      </c>
      <c r="M5" s="67" t="s">
        <v>125</v>
      </c>
      <c r="N5" s="67">
        <f>B5</f>
        <v>500</v>
      </c>
      <c r="R5" s="67" t="s">
        <v>156</v>
      </c>
      <c r="S5" s="87" t="str">
        <f t="shared" si="1"/>
        <v>kein Druck</v>
      </c>
      <c r="T5" s="87"/>
      <c r="Y5" s="67" t="s">
        <v>125</v>
      </c>
      <c r="Z5" s="67">
        <f t="shared" si="2"/>
        <v>500</v>
      </c>
      <c r="AD5" s="67" t="s">
        <v>156</v>
      </c>
      <c r="AE5" s="87" t="str">
        <f t="shared" si="3"/>
        <v>kein Druck</v>
      </c>
      <c r="AF5" s="87"/>
      <c r="AK5" s="67" t="s">
        <v>125</v>
      </c>
      <c r="AL5" s="67">
        <f t="shared" si="4"/>
        <v>500</v>
      </c>
      <c r="AP5" s="67" t="s">
        <v>156</v>
      </c>
      <c r="AQ5" s="87" t="str">
        <f t="shared" si="5"/>
        <v>kein Druck</v>
      </c>
      <c r="AR5" s="87"/>
      <c r="AW5" s="67" t="s">
        <v>125</v>
      </c>
      <c r="AX5" s="67">
        <f t="shared" si="6"/>
        <v>500</v>
      </c>
      <c r="BB5" s="67" t="s">
        <v>156</v>
      </c>
      <c r="BC5" s="87" t="str">
        <f t="shared" si="7"/>
        <v>kein Druck</v>
      </c>
      <c r="BD5" s="87"/>
    </row>
    <row r="6" spans="1:57" ht="18" customHeight="1" x14ac:dyDescent="0.25">
      <c r="A6" s="67" t="s">
        <v>161</v>
      </c>
      <c r="B6" s="67" t="str">
        <f>mycut!D29</f>
        <v>nein</v>
      </c>
      <c r="F6" s="67" t="s">
        <v>157</v>
      </c>
      <c r="G6" s="67" t="str">
        <f>mycut!G27</f>
        <v>kein Druck</v>
      </c>
      <c r="M6" s="67" t="s">
        <v>161</v>
      </c>
      <c r="N6" s="67" t="str">
        <f t="shared" si="0"/>
        <v>nein</v>
      </c>
      <c r="R6" s="67" t="s">
        <v>157</v>
      </c>
      <c r="S6" s="87" t="str">
        <f t="shared" si="1"/>
        <v>kein Druck</v>
      </c>
      <c r="T6" s="87"/>
      <c r="Y6" s="67" t="s">
        <v>161</v>
      </c>
      <c r="Z6" s="67" t="str">
        <f t="shared" si="2"/>
        <v>nein</v>
      </c>
      <c r="AD6" s="67" t="s">
        <v>157</v>
      </c>
      <c r="AE6" s="87" t="str">
        <f t="shared" si="3"/>
        <v>kein Druck</v>
      </c>
      <c r="AF6" s="87"/>
      <c r="AK6" s="67" t="s">
        <v>161</v>
      </c>
      <c r="AL6" s="67" t="str">
        <f t="shared" si="4"/>
        <v>nein</v>
      </c>
      <c r="AP6" s="67" t="s">
        <v>157</v>
      </c>
      <c r="AQ6" s="87" t="str">
        <f t="shared" si="5"/>
        <v>kein Druck</v>
      </c>
      <c r="AR6" s="87"/>
      <c r="AW6" s="67" t="s">
        <v>161</v>
      </c>
      <c r="AX6" s="67" t="str">
        <f t="shared" si="6"/>
        <v>nein</v>
      </c>
      <c r="BB6" s="67" t="s">
        <v>157</v>
      </c>
      <c r="BC6" s="87" t="str">
        <f t="shared" si="7"/>
        <v>kein Druck</v>
      </c>
      <c r="BD6" s="87"/>
    </row>
    <row r="7" spans="1:57" ht="18" customHeight="1" x14ac:dyDescent="0.25">
      <c r="A7" s="67" t="s">
        <v>151</v>
      </c>
      <c r="B7" s="67" t="str">
        <f>mycut!D31</f>
        <v>cooler Kleber</v>
      </c>
      <c r="F7" s="67" t="s">
        <v>27</v>
      </c>
      <c r="G7" s="69">
        <f>mycut!G29</f>
        <v>1</v>
      </c>
      <c r="M7" s="67" t="s">
        <v>151</v>
      </c>
      <c r="N7" s="67" t="str">
        <f t="shared" si="0"/>
        <v>cooler Kleber</v>
      </c>
      <c r="R7" s="67" t="s">
        <v>27</v>
      </c>
      <c r="S7" s="86">
        <f t="shared" si="1"/>
        <v>1</v>
      </c>
      <c r="T7" s="87"/>
      <c r="Y7" s="67" t="s">
        <v>151</v>
      </c>
      <c r="Z7" s="67" t="str">
        <f t="shared" si="2"/>
        <v>cooler Kleber</v>
      </c>
      <c r="AD7" s="67" t="s">
        <v>27</v>
      </c>
      <c r="AE7" s="86">
        <f t="shared" si="3"/>
        <v>1</v>
      </c>
      <c r="AF7" s="87"/>
      <c r="AK7" s="67" t="s">
        <v>151</v>
      </c>
      <c r="AL7" s="67" t="str">
        <f t="shared" si="4"/>
        <v>cooler Kleber</v>
      </c>
      <c r="AP7" s="67" t="s">
        <v>27</v>
      </c>
      <c r="AQ7" s="86">
        <f t="shared" si="5"/>
        <v>1</v>
      </c>
      <c r="AR7" s="87"/>
      <c r="AW7" s="67" t="s">
        <v>151</v>
      </c>
      <c r="AX7" s="67" t="str">
        <f t="shared" si="6"/>
        <v>cooler Kleber</v>
      </c>
      <c r="BB7" s="67" t="s">
        <v>27</v>
      </c>
      <c r="BC7" s="86">
        <f t="shared" si="7"/>
        <v>1</v>
      </c>
      <c r="BD7" s="87"/>
    </row>
    <row r="8" spans="1:57" ht="18" customHeight="1" x14ac:dyDescent="0.25">
      <c r="A8" s="67"/>
      <c r="B8" s="70"/>
      <c r="F8" s="67" t="s">
        <v>164</v>
      </c>
      <c r="G8" s="67" t="str">
        <f>mycut!G31</f>
        <v>aussen oder innen</v>
      </c>
      <c r="M8" s="67"/>
      <c r="N8" s="70"/>
      <c r="R8" s="67" t="s">
        <v>164</v>
      </c>
      <c r="S8" s="87" t="str">
        <f t="shared" si="1"/>
        <v>aussen oder innen</v>
      </c>
      <c r="T8" s="87"/>
      <c r="Y8" s="67"/>
      <c r="Z8" s="70"/>
      <c r="AD8" s="67" t="s">
        <v>164</v>
      </c>
      <c r="AE8" s="87" t="str">
        <f t="shared" si="3"/>
        <v>aussen oder innen</v>
      </c>
      <c r="AF8" s="87"/>
      <c r="AK8" s="67"/>
      <c r="AL8" s="70"/>
      <c r="AP8" s="67" t="s">
        <v>164</v>
      </c>
      <c r="AQ8" s="87" t="str">
        <f t="shared" si="5"/>
        <v>aussen oder innen</v>
      </c>
      <c r="AR8" s="87"/>
      <c r="AW8" s="67"/>
      <c r="AX8" s="70"/>
      <c r="BB8" s="67" t="s">
        <v>164</v>
      </c>
      <c r="BC8" s="87" t="str">
        <f t="shared" si="7"/>
        <v>aussen oder innen</v>
      </c>
      <c r="BD8" s="87"/>
    </row>
    <row r="9" spans="1:57" ht="18" customHeight="1" x14ac:dyDescent="0.25">
      <c r="A9" s="71" t="s">
        <v>159</v>
      </c>
      <c r="B9" s="71" t="s">
        <v>153</v>
      </c>
      <c r="C9" s="72" t="s">
        <v>194</v>
      </c>
      <c r="D9" s="73" t="e">
        <f ca="1">A57</f>
        <v>#REF!</v>
      </c>
      <c r="E9" s="71"/>
      <c r="F9" s="71"/>
      <c r="G9" s="71"/>
      <c r="H9" s="71"/>
      <c r="I9" s="71"/>
      <c r="M9" s="71" t="s">
        <v>159</v>
      </c>
      <c r="N9" s="71" t="str">
        <f>B9</f>
        <v>cool</v>
      </c>
      <c r="O9" s="72" t="s">
        <v>194</v>
      </c>
      <c r="P9" s="73" t="e">
        <f ca="1">M57</f>
        <v>#REF!</v>
      </c>
      <c r="Q9" s="71"/>
      <c r="R9" s="71"/>
      <c r="S9" s="71"/>
      <c r="T9" s="71"/>
      <c r="U9" s="71"/>
      <c r="Y9" s="71" t="s">
        <v>159</v>
      </c>
      <c r="Z9" s="71" t="str">
        <f>N9</f>
        <v>cool</v>
      </c>
      <c r="AA9" s="72" t="s">
        <v>194</v>
      </c>
      <c r="AB9" s="73" t="e">
        <f ca="1">Y57</f>
        <v>#REF!</v>
      </c>
      <c r="AC9" s="71"/>
      <c r="AD9" s="71"/>
      <c r="AE9" s="71"/>
      <c r="AF9" s="71"/>
      <c r="AG9" s="71"/>
      <c r="AK9" s="71" t="s">
        <v>159</v>
      </c>
      <c r="AL9" s="71" t="str">
        <f>Z9</f>
        <v>cool</v>
      </c>
      <c r="AM9" s="72" t="s">
        <v>194</v>
      </c>
      <c r="AN9" s="73" t="e">
        <f ca="1">AK57</f>
        <v>#REF!</v>
      </c>
      <c r="AO9" s="71"/>
      <c r="AP9" s="71"/>
      <c r="AQ9" s="71"/>
      <c r="AR9" s="71"/>
      <c r="AS9" s="71"/>
      <c r="AW9" s="71" t="s">
        <v>159</v>
      </c>
      <c r="AX9" s="71" t="str">
        <f>AL9</f>
        <v>cool</v>
      </c>
      <c r="AY9" s="72" t="s">
        <v>194</v>
      </c>
      <c r="AZ9" s="73" t="e">
        <f ca="1">AW57</f>
        <v>#REF!</v>
      </c>
      <c r="BA9" s="71"/>
      <c r="BB9" s="71"/>
      <c r="BC9" s="71"/>
      <c r="BD9" s="71"/>
      <c r="BE9" s="71"/>
    </row>
    <row r="11" spans="1:57" ht="17.25" customHeight="1" x14ac:dyDescent="0.25">
      <c r="A11" s="68" t="s">
        <v>147</v>
      </c>
      <c r="B11" s="74">
        <f ca="1">material!D11</f>
        <v>0.34124999999999994</v>
      </c>
      <c r="C11" s="74">
        <f ca="1">material!D11</f>
        <v>0.34124999999999994</v>
      </c>
      <c r="D11" s="74">
        <f ca="1">material!D11</f>
        <v>0.34124999999999994</v>
      </c>
      <c r="F11" s="68" t="s">
        <v>147</v>
      </c>
      <c r="G11" s="74">
        <f ca="1">B11*B5</f>
        <v>170.62499999999997</v>
      </c>
      <c r="H11" s="74">
        <f ca="1">C11*B5</f>
        <v>170.62499999999997</v>
      </c>
      <c r="I11" s="74">
        <f ca="1">D11*B5</f>
        <v>170.62499999999997</v>
      </c>
      <c r="J11" s="74"/>
      <c r="M11" s="68" t="s">
        <v>147</v>
      </c>
      <c r="N11" s="74">
        <f ca="1">material!P11</f>
        <v>0.34124999999999994</v>
      </c>
      <c r="O11" s="74">
        <f ca="1">material!P11</f>
        <v>0.34124999999999994</v>
      </c>
      <c r="P11" s="74">
        <f ca="1">material!P11</f>
        <v>0.34124999999999994</v>
      </c>
      <c r="R11" s="68" t="s">
        <v>147</v>
      </c>
      <c r="S11" s="74">
        <f ca="1">N11*N5</f>
        <v>170.62499999999997</v>
      </c>
      <c r="T11" s="74">
        <f ca="1">O11*N5</f>
        <v>170.62499999999997</v>
      </c>
      <c r="U11" s="74">
        <f ca="1">P11*N5</f>
        <v>170.62499999999997</v>
      </c>
      <c r="V11" s="74"/>
      <c r="W11" s="74"/>
      <c r="Y11" s="68" t="s">
        <v>147</v>
      </c>
      <c r="Z11" s="74">
        <f ca="1">material!AB11</f>
        <v>0.34124999999999994</v>
      </c>
      <c r="AA11" s="74">
        <f ca="1">material!AB11</f>
        <v>0.34124999999999994</v>
      </c>
      <c r="AB11" s="74">
        <f ca="1">material!AB11</f>
        <v>0.34124999999999994</v>
      </c>
      <c r="AD11" s="68" t="s">
        <v>147</v>
      </c>
      <c r="AE11" s="74">
        <f ca="1">Z11*Z5</f>
        <v>170.62499999999997</v>
      </c>
      <c r="AF11" s="74">
        <f ca="1">AA11*Z5</f>
        <v>170.62499999999997</v>
      </c>
      <c r="AG11" s="74">
        <f ca="1">AB11*Z5</f>
        <v>170.62499999999997</v>
      </c>
      <c r="AH11" s="74"/>
      <c r="AK11" s="68" t="s">
        <v>147</v>
      </c>
      <c r="AL11" s="74">
        <f ca="1">material!AN11</f>
        <v>0.34124999999999994</v>
      </c>
      <c r="AM11" s="74">
        <f ca="1">material!AN11</f>
        <v>0.34124999999999994</v>
      </c>
      <c r="AN11" s="74">
        <f ca="1">material!AN11</f>
        <v>0.34124999999999994</v>
      </c>
      <c r="AP11" s="68" t="s">
        <v>147</v>
      </c>
      <c r="AQ11" s="74">
        <f ca="1">AL11*AL5</f>
        <v>170.62499999999997</v>
      </c>
      <c r="AR11" s="74">
        <f ca="1">AM11*AL5</f>
        <v>170.62499999999997</v>
      </c>
      <c r="AS11" s="74">
        <f ca="1">AN11*AL5</f>
        <v>170.62499999999997</v>
      </c>
      <c r="AT11" s="74"/>
      <c r="AW11" s="68" t="s">
        <v>147</v>
      </c>
      <c r="AX11" s="74">
        <f ca="1">material!AZ11</f>
        <v>0.34124999999999994</v>
      </c>
      <c r="AY11" s="74">
        <f ca="1">material!AZ11</f>
        <v>0.34124999999999994</v>
      </c>
      <c r="AZ11" s="74">
        <f ca="1">material!AZ11</f>
        <v>0.34124999999999994</v>
      </c>
      <c r="BB11" s="68" t="s">
        <v>147</v>
      </c>
      <c r="BC11" s="74">
        <f ca="1">AX11*AX5</f>
        <v>170.62499999999997</v>
      </c>
      <c r="BD11" s="74">
        <f ca="1">AY11*AX5</f>
        <v>170.62499999999997</v>
      </c>
      <c r="BE11" s="74">
        <f ca="1">AZ11*AX5</f>
        <v>170.62499999999997</v>
      </c>
    </row>
    <row r="12" spans="1:57" ht="17.25" customHeight="1" x14ac:dyDescent="0.25">
      <c r="A12" s="68" t="s">
        <v>148</v>
      </c>
      <c r="B12" s="74" t="e">
        <f>#REF!</f>
        <v>#REF!</v>
      </c>
      <c r="C12" s="74" t="e">
        <f>#REF!</f>
        <v>#REF!</v>
      </c>
      <c r="D12" s="74" t="e">
        <f>#REF!</f>
        <v>#REF!</v>
      </c>
      <c r="F12" s="68" t="s">
        <v>148</v>
      </c>
      <c r="G12" s="74" t="e">
        <f>B12*B5</f>
        <v>#REF!</v>
      </c>
      <c r="H12" s="74" t="e">
        <f>C12*B5</f>
        <v>#REF!</v>
      </c>
      <c r="I12" s="74" t="e">
        <f>D12*B5</f>
        <v>#REF!</v>
      </c>
      <c r="J12" s="74"/>
      <c r="M12" s="68" t="s">
        <v>148</v>
      </c>
      <c r="N12" s="74" t="e">
        <f>#REF!</f>
        <v>#REF!</v>
      </c>
      <c r="O12" s="74" t="e">
        <f>#REF!</f>
        <v>#REF!</v>
      </c>
      <c r="P12" s="74" t="e">
        <f>#REF!</f>
        <v>#REF!</v>
      </c>
      <c r="R12" s="68" t="s">
        <v>148</v>
      </c>
      <c r="S12" s="74" t="e">
        <f>N12*N5</f>
        <v>#REF!</v>
      </c>
      <c r="T12" s="74" t="e">
        <f>O12*N5</f>
        <v>#REF!</v>
      </c>
      <c r="U12" s="74" t="e">
        <f>P12*N5</f>
        <v>#REF!</v>
      </c>
      <c r="V12" s="74"/>
      <c r="W12" s="74"/>
      <c r="Y12" s="68" t="s">
        <v>148</v>
      </c>
      <c r="Z12" s="74" t="e">
        <f>#REF!</f>
        <v>#REF!</v>
      </c>
      <c r="AA12" s="74" t="e">
        <f>#REF!</f>
        <v>#REF!</v>
      </c>
      <c r="AB12" s="74" t="e">
        <f>#REF!</f>
        <v>#REF!</v>
      </c>
      <c r="AD12" s="68" t="s">
        <v>148</v>
      </c>
      <c r="AE12" s="74" t="e">
        <f>Z12*Z5</f>
        <v>#REF!</v>
      </c>
      <c r="AF12" s="74" t="e">
        <f>AA12*Z5</f>
        <v>#REF!</v>
      </c>
      <c r="AG12" s="74" t="e">
        <f>AB12*Z5</f>
        <v>#REF!</v>
      </c>
      <c r="AH12" s="74"/>
      <c r="AK12" s="68" t="s">
        <v>148</v>
      </c>
      <c r="AL12" s="74" t="e">
        <f>#REF!</f>
        <v>#REF!</v>
      </c>
      <c r="AM12" s="74" t="e">
        <f>#REF!</f>
        <v>#REF!</v>
      </c>
      <c r="AN12" s="74" t="e">
        <f>#REF!</f>
        <v>#REF!</v>
      </c>
      <c r="AP12" s="68" t="s">
        <v>148</v>
      </c>
      <c r="AQ12" s="74" t="e">
        <f>AL12*AL5</f>
        <v>#REF!</v>
      </c>
      <c r="AR12" s="74" t="e">
        <f>AM12*AL5</f>
        <v>#REF!</v>
      </c>
      <c r="AS12" s="74" t="e">
        <f>AN12*AL5</f>
        <v>#REF!</v>
      </c>
      <c r="AT12" s="74"/>
      <c r="AW12" s="68" t="s">
        <v>148</v>
      </c>
      <c r="AX12" s="74" t="e">
        <f>#REF!</f>
        <v>#REF!</v>
      </c>
      <c r="AY12" s="74" t="e">
        <f>#REF!</f>
        <v>#REF!</v>
      </c>
      <c r="AZ12" s="74" t="e">
        <f>#REF!</f>
        <v>#REF!</v>
      </c>
      <c r="BB12" s="68" t="s">
        <v>148</v>
      </c>
      <c r="BC12" s="74" t="e">
        <f>AX12*AX5</f>
        <v>#REF!</v>
      </c>
      <c r="BD12" s="74" t="e">
        <f>AY12*AX5</f>
        <v>#REF!</v>
      </c>
      <c r="BE12" s="74" t="e">
        <f>AZ12*AX5</f>
        <v>#REF!</v>
      </c>
    </row>
    <row r="13" spans="1:57" ht="17.25" customHeight="1" x14ac:dyDescent="0.25">
      <c r="A13" s="68" t="s">
        <v>187</v>
      </c>
      <c r="B13" s="74" t="e">
        <f>#REF!</f>
        <v>#REF!</v>
      </c>
      <c r="C13" s="74" t="e">
        <f>#REF!</f>
        <v>#REF!</v>
      </c>
      <c r="D13" s="74" t="e">
        <f>#REF!</f>
        <v>#REF!</v>
      </c>
      <c r="F13" s="68" t="s">
        <v>149</v>
      </c>
      <c r="G13" s="74" t="e">
        <f>B13*B5</f>
        <v>#REF!</v>
      </c>
      <c r="H13" s="74" t="e">
        <f>C13*B5</f>
        <v>#REF!</v>
      </c>
      <c r="I13" s="74" t="e">
        <f>D13*B5</f>
        <v>#REF!</v>
      </c>
      <c r="J13" s="74"/>
      <c r="M13" s="68" t="s">
        <v>149</v>
      </c>
      <c r="N13" s="74" t="e">
        <f>#REF!</f>
        <v>#REF!</v>
      </c>
      <c r="O13" s="74" t="e">
        <f>#REF!</f>
        <v>#REF!</v>
      </c>
      <c r="P13" s="74" t="e">
        <f>#REF!</f>
        <v>#REF!</v>
      </c>
      <c r="R13" s="68" t="s">
        <v>149</v>
      </c>
      <c r="S13" s="74" t="e">
        <f>N13*N5</f>
        <v>#REF!</v>
      </c>
      <c r="T13" s="74" t="e">
        <f>O13*N5</f>
        <v>#REF!</v>
      </c>
      <c r="U13" s="74" t="e">
        <f>P13*N5</f>
        <v>#REF!</v>
      </c>
      <c r="V13" s="74"/>
      <c r="W13" s="74"/>
      <c r="Y13" s="68" t="s">
        <v>149</v>
      </c>
      <c r="Z13" s="74" t="e">
        <f>#REF!</f>
        <v>#REF!</v>
      </c>
      <c r="AA13" s="74" t="e">
        <f>#REF!</f>
        <v>#REF!</v>
      </c>
      <c r="AB13" s="74" t="e">
        <f>#REF!</f>
        <v>#REF!</v>
      </c>
      <c r="AD13" s="68" t="s">
        <v>149</v>
      </c>
      <c r="AE13" s="74" t="e">
        <f>Z13*Z5</f>
        <v>#REF!</v>
      </c>
      <c r="AF13" s="74" t="e">
        <f>AA13*Z5</f>
        <v>#REF!</v>
      </c>
      <c r="AG13" s="74" t="e">
        <f>AB13*Z5</f>
        <v>#REF!</v>
      </c>
      <c r="AH13" s="74"/>
      <c r="AK13" s="68" t="s">
        <v>149</v>
      </c>
      <c r="AL13" s="74" t="e">
        <f>#REF!</f>
        <v>#REF!</v>
      </c>
      <c r="AM13" s="74" t="e">
        <f>#REF!</f>
        <v>#REF!</v>
      </c>
      <c r="AN13" s="74" t="e">
        <f>#REF!</f>
        <v>#REF!</v>
      </c>
      <c r="AP13" s="68" t="s">
        <v>149</v>
      </c>
      <c r="AQ13" s="74" t="e">
        <f>AL13*AL5</f>
        <v>#REF!</v>
      </c>
      <c r="AR13" s="74" t="e">
        <f>AM13*AL5</f>
        <v>#REF!</v>
      </c>
      <c r="AS13" s="74" t="e">
        <f>AN13*AL5</f>
        <v>#REF!</v>
      </c>
      <c r="AT13" s="74"/>
      <c r="AW13" s="68" t="s">
        <v>149</v>
      </c>
      <c r="AX13" s="74" t="e">
        <f>#REF!</f>
        <v>#REF!</v>
      </c>
      <c r="AY13" s="74" t="e">
        <f>#REF!</f>
        <v>#REF!</v>
      </c>
      <c r="AZ13" s="74" t="e">
        <f>#REF!</f>
        <v>#REF!</v>
      </c>
      <c r="BB13" s="68" t="s">
        <v>149</v>
      </c>
      <c r="BC13" s="74" t="e">
        <f>AX13*AX5</f>
        <v>#REF!</v>
      </c>
      <c r="BD13" s="74" t="e">
        <f>AY13*AX5</f>
        <v>#REF!</v>
      </c>
      <c r="BE13" s="74" t="e">
        <f>AZ13*AX5</f>
        <v>#REF!</v>
      </c>
    </row>
    <row r="14" spans="1:57" ht="17.25" customHeight="1" x14ac:dyDescent="0.25">
      <c r="A14" s="68" t="s">
        <v>157</v>
      </c>
      <c r="B14" s="74" t="e">
        <f>#REF!</f>
        <v>#REF!</v>
      </c>
      <c r="C14" s="74" t="e">
        <f>#REF!</f>
        <v>#REF!</v>
      </c>
      <c r="D14" s="74" t="e">
        <f>#REF!</f>
        <v>#REF!</v>
      </c>
      <c r="F14" s="68" t="s">
        <v>157</v>
      </c>
      <c r="G14" s="74" t="e">
        <f>B14*B5</f>
        <v>#REF!</v>
      </c>
      <c r="H14" s="74" t="e">
        <f>C14*B5</f>
        <v>#REF!</v>
      </c>
      <c r="I14" s="74" t="e">
        <f>D14*B5</f>
        <v>#REF!</v>
      </c>
      <c r="J14" s="74"/>
      <c r="M14" s="68" t="s">
        <v>157</v>
      </c>
      <c r="N14" s="74" t="e">
        <f>#REF!</f>
        <v>#REF!</v>
      </c>
      <c r="O14" s="74" t="e">
        <f>#REF!</f>
        <v>#REF!</v>
      </c>
      <c r="P14" s="74" t="e">
        <f>#REF!</f>
        <v>#REF!</v>
      </c>
      <c r="R14" s="68" t="s">
        <v>157</v>
      </c>
      <c r="S14" s="74" t="e">
        <f>N14*N5</f>
        <v>#REF!</v>
      </c>
      <c r="T14" s="74" t="e">
        <f>O14*N5</f>
        <v>#REF!</v>
      </c>
      <c r="U14" s="74" t="e">
        <f>P14*N5</f>
        <v>#REF!</v>
      </c>
      <c r="V14" s="74"/>
      <c r="W14" s="74"/>
      <c r="Y14" s="68" t="s">
        <v>157</v>
      </c>
      <c r="Z14" s="74" t="e">
        <f>#REF!</f>
        <v>#REF!</v>
      </c>
      <c r="AA14" s="74" t="e">
        <f>#REF!</f>
        <v>#REF!</v>
      </c>
      <c r="AB14" s="74" t="e">
        <f>#REF!</f>
        <v>#REF!</v>
      </c>
      <c r="AD14" s="68" t="s">
        <v>157</v>
      </c>
      <c r="AE14" s="74" t="e">
        <f>Z14*Z5</f>
        <v>#REF!</v>
      </c>
      <c r="AF14" s="74" t="e">
        <f>AA14*Z5</f>
        <v>#REF!</v>
      </c>
      <c r="AG14" s="74" t="e">
        <f>AB14*Z5</f>
        <v>#REF!</v>
      </c>
      <c r="AH14" s="74"/>
      <c r="AK14" s="68" t="s">
        <v>157</v>
      </c>
      <c r="AL14" s="74" t="e">
        <f>#REF!</f>
        <v>#REF!</v>
      </c>
      <c r="AM14" s="74" t="e">
        <f>#REF!</f>
        <v>#REF!</v>
      </c>
      <c r="AN14" s="74" t="e">
        <f>#REF!</f>
        <v>#REF!</v>
      </c>
      <c r="AP14" s="68" t="s">
        <v>157</v>
      </c>
      <c r="AQ14" s="74" t="e">
        <f>AL14*AL5</f>
        <v>#REF!</v>
      </c>
      <c r="AR14" s="74" t="e">
        <f>AM14*AL5</f>
        <v>#REF!</v>
      </c>
      <c r="AS14" s="74" t="e">
        <f>AN14*AL5</f>
        <v>#REF!</v>
      </c>
      <c r="AT14" s="74"/>
      <c r="AW14" s="68" t="s">
        <v>157</v>
      </c>
      <c r="AX14" s="74" t="e">
        <f>#REF!</f>
        <v>#REF!</v>
      </c>
      <c r="AY14" s="74" t="e">
        <f>#REF!</f>
        <v>#REF!</v>
      </c>
      <c r="AZ14" s="74" t="e">
        <f>#REF!</f>
        <v>#REF!</v>
      </c>
      <c r="BB14" s="68" t="s">
        <v>157</v>
      </c>
      <c r="BC14" s="74" t="e">
        <f>AX14*AX5</f>
        <v>#REF!</v>
      </c>
      <c r="BD14" s="74" t="e">
        <f>AY14*AX5</f>
        <v>#REF!</v>
      </c>
      <c r="BE14" s="74" t="e">
        <f>AZ14*AX5</f>
        <v>#REF!</v>
      </c>
    </row>
    <row r="15" spans="1:57" ht="17.25" customHeight="1" x14ac:dyDescent="0.25">
      <c r="A15" s="68" t="s">
        <v>150</v>
      </c>
      <c r="B15" s="74" t="e">
        <f>#REF!</f>
        <v>#REF!</v>
      </c>
      <c r="C15" s="74" t="e">
        <f>#REF!</f>
        <v>#REF!</v>
      </c>
      <c r="D15" s="74" t="e">
        <f>#REF!</f>
        <v>#REF!</v>
      </c>
      <c r="F15" s="68" t="s">
        <v>150</v>
      </c>
      <c r="G15" s="74" t="e">
        <f>B15*B5</f>
        <v>#REF!</v>
      </c>
      <c r="H15" s="74" t="e">
        <f>C15*B5</f>
        <v>#REF!</v>
      </c>
      <c r="I15" s="74" t="e">
        <f>D15*B5</f>
        <v>#REF!</v>
      </c>
      <c r="J15" s="74"/>
      <c r="M15" s="68" t="s">
        <v>150</v>
      </c>
      <c r="N15" s="74" t="e">
        <f>#REF!</f>
        <v>#REF!</v>
      </c>
      <c r="O15" s="74" t="e">
        <f>#REF!</f>
        <v>#REF!</v>
      </c>
      <c r="P15" s="74" t="e">
        <f>#REF!</f>
        <v>#REF!</v>
      </c>
      <c r="R15" s="68" t="s">
        <v>150</v>
      </c>
      <c r="S15" s="74" t="e">
        <f>N15*N5</f>
        <v>#REF!</v>
      </c>
      <c r="T15" s="74" t="e">
        <f>O15*N5</f>
        <v>#REF!</v>
      </c>
      <c r="U15" s="74" t="e">
        <f>P15*N5</f>
        <v>#REF!</v>
      </c>
      <c r="V15" s="74"/>
      <c r="W15" s="74"/>
      <c r="Y15" s="68" t="s">
        <v>150</v>
      </c>
      <c r="Z15" s="74" t="e">
        <f>#REF!</f>
        <v>#REF!</v>
      </c>
      <c r="AA15" s="74" t="e">
        <f>#REF!</f>
        <v>#REF!</v>
      </c>
      <c r="AB15" s="74" t="e">
        <f>#REF!</f>
        <v>#REF!</v>
      </c>
      <c r="AD15" s="68" t="s">
        <v>150</v>
      </c>
      <c r="AE15" s="74" t="e">
        <f>Z15*Z5</f>
        <v>#REF!</v>
      </c>
      <c r="AF15" s="74" t="e">
        <f>AA15*Z5</f>
        <v>#REF!</v>
      </c>
      <c r="AG15" s="74" t="e">
        <f>AB15*Z5</f>
        <v>#REF!</v>
      </c>
      <c r="AH15" s="74"/>
      <c r="AK15" s="68" t="s">
        <v>150</v>
      </c>
      <c r="AL15" s="74" t="e">
        <f>#REF!</f>
        <v>#REF!</v>
      </c>
      <c r="AM15" s="74" t="e">
        <f>#REF!</f>
        <v>#REF!</v>
      </c>
      <c r="AN15" s="74" t="e">
        <f>#REF!</f>
        <v>#REF!</v>
      </c>
      <c r="AP15" s="68" t="s">
        <v>150</v>
      </c>
      <c r="AQ15" s="74" t="e">
        <f>AL15*AL5</f>
        <v>#REF!</v>
      </c>
      <c r="AR15" s="74" t="e">
        <f>AM15*AL5</f>
        <v>#REF!</v>
      </c>
      <c r="AS15" s="74" t="e">
        <f>AN15*AL5</f>
        <v>#REF!</v>
      </c>
      <c r="AT15" s="74"/>
      <c r="AW15" s="68" t="s">
        <v>150</v>
      </c>
      <c r="AX15" s="74" t="e">
        <f>#REF!</f>
        <v>#REF!</v>
      </c>
      <c r="AY15" s="74" t="e">
        <f>#REF!</f>
        <v>#REF!</v>
      </c>
      <c r="AZ15" s="74" t="e">
        <f>#REF!</f>
        <v>#REF!</v>
      </c>
      <c r="BB15" s="68" t="s">
        <v>150</v>
      </c>
      <c r="BC15" s="74" t="e">
        <f>AX15*AX5</f>
        <v>#REF!</v>
      </c>
      <c r="BD15" s="74" t="e">
        <f>AY15*AX5</f>
        <v>#REF!</v>
      </c>
      <c r="BE15" s="74" t="e">
        <f>AZ15*AX5</f>
        <v>#REF!</v>
      </c>
    </row>
    <row r="16" spans="1:57" ht="17.25" customHeight="1" x14ac:dyDescent="0.25">
      <c r="A16" s="68" t="s">
        <v>151</v>
      </c>
      <c r="B16" s="74" t="e">
        <f>#REF!</f>
        <v>#REF!</v>
      </c>
      <c r="C16" s="74" t="e">
        <f>#REF!</f>
        <v>#REF!</v>
      </c>
      <c r="D16" s="74" t="e">
        <f>#REF!</f>
        <v>#REF!</v>
      </c>
      <c r="F16" s="68" t="s">
        <v>151</v>
      </c>
      <c r="G16" s="74" t="e">
        <f>B16*B5</f>
        <v>#REF!</v>
      </c>
      <c r="H16" s="74" t="e">
        <f>C16*B5</f>
        <v>#REF!</v>
      </c>
      <c r="I16" s="74" t="e">
        <f>D16*B5</f>
        <v>#REF!</v>
      </c>
      <c r="J16" s="74"/>
      <c r="M16" s="68" t="s">
        <v>151</v>
      </c>
      <c r="N16" s="74" t="e">
        <f>#REF!</f>
        <v>#REF!</v>
      </c>
      <c r="O16" s="74" t="e">
        <f>#REF!</f>
        <v>#REF!</v>
      </c>
      <c r="P16" s="74" t="e">
        <f>#REF!</f>
        <v>#REF!</v>
      </c>
      <c r="R16" s="68" t="s">
        <v>151</v>
      </c>
      <c r="S16" s="74" t="e">
        <f>N16*N5</f>
        <v>#REF!</v>
      </c>
      <c r="T16" s="74" t="e">
        <f>O16*N5</f>
        <v>#REF!</v>
      </c>
      <c r="U16" s="74" t="e">
        <f>P16*N5</f>
        <v>#REF!</v>
      </c>
      <c r="V16" s="74"/>
      <c r="W16" s="74"/>
      <c r="Y16" s="68" t="s">
        <v>151</v>
      </c>
      <c r="Z16" s="74" t="e">
        <f>#REF!</f>
        <v>#REF!</v>
      </c>
      <c r="AA16" s="74" t="e">
        <f>#REF!</f>
        <v>#REF!</v>
      </c>
      <c r="AB16" s="74" t="e">
        <f>#REF!</f>
        <v>#REF!</v>
      </c>
      <c r="AD16" s="68" t="s">
        <v>151</v>
      </c>
      <c r="AE16" s="74" t="e">
        <f>Z16*Z5</f>
        <v>#REF!</v>
      </c>
      <c r="AF16" s="74" t="e">
        <f>AA16*Z5</f>
        <v>#REF!</v>
      </c>
      <c r="AG16" s="74" t="e">
        <f>AB16*Z5</f>
        <v>#REF!</v>
      </c>
      <c r="AH16" s="74"/>
      <c r="AK16" s="68" t="s">
        <v>151</v>
      </c>
      <c r="AL16" s="74" t="e">
        <f>#REF!</f>
        <v>#REF!</v>
      </c>
      <c r="AM16" s="74" t="e">
        <f>#REF!</f>
        <v>#REF!</v>
      </c>
      <c r="AN16" s="74" t="e">
        <f>#REF!</f>
        <v>#REF!</v>
      </c>
      <c r="AP16" s="68" t="s">
        <v>151</v>
      </c>
      <c r="AQ16" s="74" t="e">
        <f>AL16*AL5</f>
        <v>#REF!</v>
      </c>
      <c r="AR16" s="74" t="e">
        <f>AM16*AL5</f>
        <v>#REF!</v>
      </c>
      <c r="AS16" s="74" t="e">
        <f>AN16*AL5</f>
        <v>#REF!</v>
      </c>
      <c r="AT16" s="74"/>
      <c r="AW16" s="68" t="s">
        <v>151</v>
      </c>
      <c r="AX16" s="74" t="e">
        <f>#REF!</f>
        <v>#REF!</v>
      </c>
      <c r="AY16" s="74" t="e">
        <f>#REF!</f>
        <v>#REF!</v>
      </c>
      <c r="AZ16" s="74" t="e">
        <f>#REF!</f>
        <v>#REF!</v>
      </c>
      <c r="BB16" s="68" t="s">
        <v>151</v>
      </c>
      <c r="BC16" s="74" t="e">
        <f>AX16*AX5</f>
        <v>#REF!</v>
      </c>
      <c r="BD16" s="74" t="e">
        <f>AY16*AX5</f>
        <v>#REF!</v>
      </c>
      <c r="BE16" s="74" t="e">
        <f>AZ16*AX5</f>
        <v>#REF!</v>
      </c>
    </row>
    <row r="17" spans="1:57" ht="17.25" customHeight="1" x14ac:dyDescent="0.25">
      <c r="A17" s="68" t="s">
        <v>159</v>
      </c>
      <c r="B17" s="75" t="s">
        <v>152</v>
      </c>
      <c r="C17" s="75" t="s">
        <v>153</v>
      </c>
      <c r="D17" s="75" t="s">
        <v>154</v>
      </c>
      <c r="F17" s="68" t="s">
        <v>159</v>
      </c>
      <c r="G17" s="75" t="s">
        <v>152</v>
      </c>
      <c r="H17" s="75" t="s">
        <v>153</v>
      </c>
      <c r="I17" s="75" t="s">
        <v>154</v>
      </c>
      <c r="J17" s="75"/>
      <c r="M17" s="68" t="s">
        <v>159</v>
      </c>
      <c r="N17" s="75" t="s">
        <v>152</v>
      </c>
      <c r="O17" s="75" t="s">
        <v>153</v>
      </c>
      <c r="P17" s="75" t="s">
        <v>154</v>
      </c>
      <c r="R17" s="68" t="s">
        <v>159</v>
      </c>
      <c r="S17" s="75" t="s">
        <v>152</v>
      </c>
      <c r="T17" s="75" t="s">
        <v>153</v>
      </c>
      <c r="U17" s="75" t="s">
        <v>154</v>
      </c>
      <c r="V17" s="75"/>
      <c r="W17" s="75"/>
      <c r="Y17" s="68" t="s">
        <v>159</v>
      </c>
      <c r="Z17" s="75" t="s">
        <v>152</v>
      </c>
      <c r="AA17" s="75" t="s">
        <v>153</v>
      </c>
      <c r="AB17" s="75" t="s">
        <v>154</v>
      </c>
      <c r="AD17" s="68" t="s">
        <v>159</v>
      </c>
      <c r="AE17" s="75" t="s">
        <v>152</v>
      </c>
      <c r="AF17" s="75" t="s">
        <v>153</v>
      </c>
      <c r="AG17" s="75" t="s">
        <v>154</v>
      </c>
      <c r="AH17" s="75"/>
      <c r="AK17" s="68" t="s">
        <v>159</v>
      </c>
      <c r="AL17" s="75" t="s">
        <v>152</v>
      </c>
      <c r="AM17" s="75" t="s">
        <v>153</v>
      </c>
      <c r="AN17" s="75" t="s">
        <v>154</v>
      </c>
      <c r="AP17" s="68" t="s">
        <v>159</v>
      </c>
      <c r="AQ17" s="75" t="s">
        <v>152</v>
      </c>
      <c r="AR17" s="75" t="s">
        <v>153</v>
      </c>
      <c r="AS17" s="75" t="s">
        <v>154</v>
      </c>
      <c r="AT17" s="75"/>
      <c r="AW17" s="68" t="s">
        <v>159</v>
      </c>
      <c r="AX17" s="75" t="s">
        <v>152</v>
      </c>
      <c r="AY17" s="75" t="s">
        <v>153</v>
      </c>
      <c r="AZ17" s="75" t="s">
        <v>154</v>
      </c>
      <c r="BB17" s="68" t="s">
        <v>159</v>
      </c>
      <c r="BC17" s="75" t="s">
        <v>152</v>
      </c>
      <c r="BD17" s="75" t="s">
        <v>153</v>
      </c>
      <c r="BE17" s="75" t="s">
        <v>154</v>
      </c>
    </row>
    <row r="18" spans="1:57" ht="17.25" customHeight="1" x14ac:dyDescent="0.25">
      <c r="A18" s="71" t="s">
        <v>158</v>
      </c>
      <c r="B18" s="73" t="e">
        <f ca="1">SUM(B11:B16)</f>
        <v>#REF!</v>
      </c>
      <c r="C18" s="73" t="e">
        <f ca="1">SUM(C11:C16)</f>
        <v>#REF!</v>
      </c>
      <c r="D18" s="73" t="e">
        <f ca="1">SUM(D11:D16)</f>
        <v>#REF!</v>
      </c>
      <c r="F18" s="71" t="s">
        <v>160</v>
      </c>
      <c r="G18" s="73" t="e">
        <f ca="1">SUM(G11:G16)</f>
        <v>#REF!</v>
      </c>
      <c r="H18" s="73" t="e">
        <f ca="1">SUM(H11:H16)</f>
        <v>#REF!</v>
      </c>
      <c r="I18" s="73" t="e">
        <f ca="1">SUM(I11:I16)</f>
        <v>#REF!</v>
      </c>
      <c r="J18" s="73"/>
      <c r="M18" s="71" t="s">
        <v>158</v>
      </c>
      <c r="N18" s="73" t="e">
        <f ca="1">SUM(N11:N16)</f>
        <v>#REF!</v>
      </c>
      <c r="O18" s="73" t="e">
        <f ca="1">SUM(O11:O16)</f>
        <v>#REF!</v>
      </c>
      <c r="P18" s="73" t="e">
        <f ca="1">SUM(P11:P16)</f>
        <v>#REF!</v>
      </c>
      <c r="R18" s="71" t="s">
        <v>160</v>
      </c>
      <c r="S18" s="73" t="e">
        <f ca="1">SUM(S11:S16)</f>
        <v>#REF!</v>
      </c>
      <c r="T18" s="73" t="e">
        <f ca="1">SUM(T11:T16)</f>
        <v>#REF!</v>
      </c>
      <c r="U18" s="73" t="e">
        <f ca="1">SUM(U11:U16)</f>
        <v>#REF!</v>
      </c>
      <c r="V18" s="73"/>
      <c r="W18" s="73"/>
      <c r="Y18" s="71" t="s">
        <v>158</v>
      </c>
      <c r="Z18" s="73" t="e">
        <f ca="1">SUM(Z11:Z16)</f>
        <v>#REF!</v>
      </c>
      <c r="AA18" s="73" t="e">
        <f ca="1">SUM(AA11:AA16)</f>
        <v>#REF!</v>
      </c>
      <c r="AB18" s="73" t="e">
        <f ca="1">SUM(AB11:AB16)</f>
        <v>#REF!</v>
      </c>
      <c r="AD18" s="71" t="s">
        <v>160</v>
      </c>
      <c r="AE18" s="73" t="e">
        <f ca="1">SUM(AE11:AE16)</f>
        <v>#REF!</v>
      </c>
      <c r="AF18" s="73" t="e">
        <f ca="1">SUM(AF11:AF16)</f>
        <v>#REF!</v>
      </c>
      <c r="AG18" s="73" t="e">
        <f ca="1">SUM(AG11:AG16)</f>
        <v>#REF!</v>
      </c>
      <c r="AH18" s="73"/>
      <c r="AK18" s="71" t="s">
        <v>158</v>
      </c>
      <c r="AL18" s="73" t="e">
        <f ca="1">SUM(AL11:AL16)</f>
        <v>#REF!</v>
      </c>
      <c r="AM18" s="73" t="e">
        <f ca="1">SUM(AM11:AM16)</f>
        <v>#REF!</v>
      </c>
      <c r="AN18" s="73" t="e">
        <f ca="1">SUM(AN11:AN16)</f>
        <v>#REF!</v>
      </c>
      <c r="AP18" s="71" t="s">
        <v>160</v>
      </c>
      <c r="AQ18" s="73" t="e">
        <f ca="1">SUM(AQ11:AQ16)</f>
        <v>#REF!</v>
      </c>
      <c r="AR18" s="73" t="e">
        <f ca="1">SUM(AR11:AR16)</f>
        <v>#REF!</v>
      </c>
      <c r="AS18" s="73" t="e">
        <f ca="1">SUM(AS11:AS16)</f>
        <v>#REF!</v>
      </c>
      <c r="AT18" s="73"/>
      <c r="AW18" s="71" t="s">
        <v>158</v>
      </c>
      <c r="AX18" s="73" t="e">
        <f ca="1">SUM(AX11:AX16)</f>
        <v>#REF!</v>
      </c>
      <c r="AY18" s="73" t="e">
        <f ca="1">SUM(AY11:AY16)</f>
        <v>#REF!</v>
      </c>
      <c r="AZ18" s="73" t="e">
        <f ca="1">SUM(AZ11:AZ16)</f>
        <v>#REF!</v>
      </c>
      <c r="BB18" s="71" t="s">
        <v>160</v>
      </c>
      <c r="BC18" s="73" t="e">
        <f ca="1">SUM(BC11:BC16)</f>
        <v>#REF!</v>
      </c>
      <c r="BD18" s="73" t="e">
        <f ca="1">SUM(BD11:BD16)</f>
        <v>#REF!</v>
      </c>
      <c r="BE18" s="73" t="e">
        <f ca="1">SUM(BE11:BE16)</f>
        <v>#REF!</v>
      </c>
    </row>
    <row r="19" spans="1:57" ht="17.25" customHeight="1" x14ac:dyDescent="0.25">
      <c r="F19" s="68" t="s">
        <v>195</v>
      </c>
      <c r="G19" s="74" t="e">
        <f ca="1">IF(G20&gt;H29,G20,H29)</f>
        <v>#REF!</v>
      </c>
      <c r="H19" s="74" t="e">
        <f ca="1">IF(H20&gt;H29,H20,H29)</f>
        <v>#REF!</v>
      </c>
      <c r="I19" s="74" t="e">
        <f ca="1">IF(I20&gt;H29,I20,H29)</f>
        <v>#REF!</v>
      </c>
      <c r="R19" s="68" t="s">
        <v>195</v>
      </c>
      <c r="S19" s="74" t="e">
        <f ca="1">IF(S20&gt;T29,S20,T29)</f>
        <v>#REF!</v>
      </c>
      <c r="T19" s="74" t="e">
        <f ca="1">IF(T20&gt;T29,T20,T29)</f>
        <v>#REF!</v>
      </c>
      <c r="U19" s="74" t="e">
        <f ca="1">IF(U20&gt;T29,U20,T29)</f>
        <v>#REF!</v>
      </c>
      <c r="AD19" s="68" t="s">
        <v>195</v>
      </c>
      <c r="AE19" s="74" t="e">
        <f ca="1">IF(AE20&gt;AF29,AE20,AF29)</f>
        <v>#REF!</v>
      </c>
      <c r="AF19" s="74" t="e">
        <f ca="1">IF(AF20&gt;AF29,AF20,AF29)</f>
        <v>#REF!</v>
      </c>
      <c r="AG19" s="74" t="e">
        <f ca="1">IF(AG20&gt;AF29,AG20,AF29)</f>
        <v>#REF!</v>
      </c>
      <c r="AP19" s="68" t="s">
        <v>195</v>
      </c>
      <c r="AQ19" s="74" t="e">
        <f ca="1">IF(AQ20&gt;AR29,AQ20,AR29)</f>
        <v>#REF!</v>
      </c>
      <c r="AR19" s="74" t="e">
        <f ca="1">IF(AR20&gt;AR29,AR20,AR29)</f>
        <v>#REF!</v>
      </c>
      <c r="AS19" s="74" t="e">
        <f ca="1">IF(AS20&gt;AR29,AS20,AR29)</f>
        <v>#REF!</v>
      </c>
      <c r="BB19" s="68" t="s">
        <v>195</v>
      </c>
      <c r="BC19" s="74" t="e">
        <f ca="1">IF(BC20&gt;BD29,BC20,BD29)</f>
        <v>#REF!</v>
      </c>
      <c r="BD19" s="74" t="e">
        <f ca="1">IF(BD20&gt;BD29,BD20,BD29)</f>
        <v>#REF!</v>
      </c>
      <c r="BE19" s="74" t="e">
        <f ca="1">IF(BE20&gt;BD29,BE20,BD29)</f>
        <v>#REF!</v>
      </c>
    </row>
    <row r="20" spans="1:57" ht="17.25" customHeight="1" x14ac:dyDescent="0.25">
      <c r="F20" s="70" t="s">
        <v>169</v>
      </c>
      <c r="G20" s="74" t="e">
        <f ca="1">H28-(G18*H27)</f>
        <v>#REF!</v>
      </c>
      <c r="H20" s="74" t="e">
        <f ca="1">H28-(H18*H27)</f>
        <v>#REF!</v>
      </c>
      <c r="I20" s="74" t="e">
        <f ca="1">H28-(I18*H27)</f>
        <v>#REF!</v>
      </c>
      <c r="J20" s="74"/>
      <c r="R20" s="70" t="s">
        <v>169</v>
      </c>
      <c r="S20" s="74" t="e">
        <f ca="1">T28-(S18*T27)</f>
        <v>#REF!</v>
      </c>
      <c r="T20" s="74" t="e">
        <f ca="1">T28-(T18*T27)</f>
        <v>#REF!</v>
      </c>
      <c r="U20" s="74" t="e">
        <f ca="1">T28-(U18*T27)</f>
        <v>#REF!</v>
      </c>
      <c r="V20" s="74"/>
      <c r="W20" s="74"/>
      <c r="AD20" s="70" t="s">
        <v>169</v>
      </c>
      <c r="AE20" s="74" t="e">
        <f ca="1">AF28-(AE18*AF27)</f>
        <v>#REF!</v>
      </c>
      <c r="AF20" s="74" t="e">
        <f ca="1">AF28-(AF18*AF27)</f>
        <v>#REF!</v>
      </c>
      <c r="AG20" s="74" t="e">
        <f ca="1">AF28-(AG18*AF27)</f>
        <v>#REF!</v>
      </c>
      <c r="AH20" s="74"/>
      <c r="AP20" s="70" t="s">
        <v>169</v>
      </c>
      <c r="AQ20" s="74" t="e">
        <f ca="1">AR28-(AQ18*AR27)</f>
        <v>#REF!</v>
      </c>
      <c r="AR20" s="74" t="e">
        <f ca="1">AR28-(AR18*AR27)</f>
        <v>#REF!</v>
      </c>
      <c r="AS20" s="74" t="e">
        <f ca="1">AR28-(AS18*AR27)</f>
        <v>#REF!</v>
      </c>
      <c r="AT20" s="74"/>
      <c r="BB20" s="70" t="s">
        <v>169</v>
      </c>
      <c r="BC20" s="74" t="e">
        <f ca="1">BD28-(BC18*BD27)</f>
        <v>#REF!</v>
      </c>
      <c r="BD20" s="74" t="e">
        <f ca="1">BD28-(BD18*BD27)</f>
        <v>#REF!</v>
      </c>
      <c r="BE20" s="74" t="e">
        <f ca="1">BD28-(BE18*BD27)</f>
        <v>#REF!</v>
      </c>
    </row>
    <row r="21" spans="1:57" ht="17.25" customHeight="1" x14ac:dyDescent="0.25">
      <c r="F21" s="68" t="s">
        <v>170</v>
      </c>
      <c r="G21" s="74" t="e">
        <f ca="1">G18*(G19+100)/100</f>
        <v>#REF!</v>
      </c>
      <c r="H21" s="74" t="e">
        <f t="shared" ref="H21:I21" ca="1" si="8">H18*(H19+100)/100</f>
        <v>#REF!</v>
      </c>
      <c r="I21" s="74" t="e">
        <f t="shared" ca="1" si="8"/>
        <v>#REF!</v>
      </c>
      <c r="J21" s="74"/>
      <c r="R21" s="68" t="s">
        <v>170</v>
      </c>
      <c r="S21" s="74" t="e">
        <f ca="1">S18*(S19+100)/100</f>
        <v>#REF!</v>
      </c>
      <c r="T21" s="74" t="e">
        <f t="shared" ref="T21:U21" ca="1" si="9">T18*(T19+100)/100</f>
        <v>#REF!</v>
      </c>
      <c r="U21" s="74" t="e">
        <f t="shared" ca="1" si="9"/>
        <v>#REF!</v>
      </c>
      <c r="V21" s="74"/>
      <c r="W21" s="74"/>
      <c r="AD21" s="28" t="s">
        <v>170</v>
      </c>
      <c r="AE21" s="74" t="e">
        <f ca="1">AE18*(AE19+100)/100</f>
        <v>#REF!</v>
      </c>
      <c r="AF21" s="74" t="e">
        <f t="shared" ref="AF21:AG21" ca="1" si="10">AF18*(AF19+100)/100</f>
        <v>#REF!</v>
      </c>
      <c r="AG21" s="74" t="e">
        <f t="shared" ca="1" si="10"/>
        <v>#REF!</v>
      </c>
      <c r="AH21" s="74"/>
      <c r="AP21" s="68" t="s">
        <v>170</v>
      </c>
      <c r="AQ21" s="74" t="e">
        <f ca="1">AQ18*(AQ19+100)/100</f>
        <v>#REF!</v>
      </c>
      <c r="AR21" s="74" t="e">
        <f t="shared" ref="AR21:AS21" ca="1" si="11">AR18*(AR19+100)/100</f>
        <v>#REF!</v>
      </c>
      <c r="AS21" s="74" t="e">
        <f t="shared" ca="1" si="11"/>
        <v>#REF!</v>
      </c>
      <c r="AT21" s="74"/>
      <c r="BB21" s="68" t="s">
        <v>170</v>
      </c>
      <c r="BC21" s="74" t="e">
        <f ca="1">BC18*(BC19+100)/100</f>
        <v>#REF!</v>
      </c>
      <c r="BD21" s="74" t="e">
        <f t="shared" ref="BD21:BE21" ca="1" si="12">BD18*(BD19+100)/100</f>
        <v>#REF!</v>
      </c>
      <c r="BE21" s="74" t="e">
        <f t="shared" ca="1" si="12"/>
        <v>#REF!</v>
      </c>
    </row>
    <row r="22" spans="1:57" ht="17.25" customHeight="1" x14ac:dyDescent="0.25">
      <c r="A22" s="68" t="s">
        <v>198</v>
      </c>
      <c r="F22" s="68" t="s">
        <v>5</v>
      </c>
      <c r="G22" s="74">
        <v>300</v>
      </c>
      <c r="H22" s="74">
        <v>300</v>
      </c>
      <c r="I22" s="74">
        <v>300</v>
      </c>
      <c r="J22" s="74"/>
      <c r="R22" s="68" t="s">
        <v>5</v>
      </c>
      <c r="S22" s="74">
        <v>300</v>
      </c>
      <c r="T22" s="74">
        <v>300</v>
      </c>
      <c r="U22" s="74">
        <v>300</v>
      </c>
      <c r="V22" s="74"/>
      <c r="W22" s="74"/>
      <c r="AD22" s="68" t="s">
        <v>5</v>
      </c>
      <c r="AE22" s="74">
        <v>300</v>
      </c>
      <c r="AF22" s="74">
        <v>300</v>
      </c>
      <c r="AG22" s="74">
        <v>300</v>
      </c>
      <c r="AH22" s="74"/>
      <c r="AP22" s="68" t="s">
        <v>5</v>
      </c>
      <c r="AQ22" s="74">
        <v>300</v>
      </c>
      <c r="AR22" s="74">
        <v>300</v>
      </c>
      <c r="AS22" s="74">
        <v>300</v>
      </c>
      <c r="AT22" s="74"/>
      <c r="BB22" s="68" t="s">
        <v>5</v>
      </c>
      <c r="BC22" s="74">
        <v>300</v>
      </c>
      <c r="BD22" s="74">
        <v>300</v>
      </c>
      <c r="BE22" s="74">
        <v>300</v>
      </c>
    </row>
    <row r="23" spans="1:57" ht="17.25" customHeight="1" x14ac:dyDescent="0.25">
      <c r="A23" s="71" t="s">
        <v>174</v>
      </c>
      <c r="B23" s="76" t="e">
        <f ca="1">G23/B5</f>
        <v>#REF!</v>
      </c>
      <c r="C23" s="76" t="e">
        <f ca="1">H23/B5</f>
        <v>#REF!</v>
      </c>
      <c r="D23" s="76" t="e">
        <f ca="1">I23/B5</f>
        <v>#REF!</v>
      </c>
      <c r="F23" s="71" t="s">
        <v>171</v>
      </c>
      <c r="G23" s="73" t="e">
        <f ca="1">SUM(G21:G22)*1.06</f>
        <v>#REF!</v>
      </c>
      <c r="H23" s="73" t="e">
        <f ca="1">SUM(H21:H22)*1.06</f>
        <v>#REF!</v>
      </c>
      <c r="I23" s="73" t="e">
        <f ca="1">SUM(I21:I22)*1.06</f>
        <v>#REF!</v>
      </c>
      <c r="J23" s="73"/>
      <c r="M23" s="71" t="s">
        <v>174</v>
      </c>
      <c r="N23" s="76" t="e">
        <f ca="1">S23/N5</f>
        <v>#REF!</v>
      </c>
      <c r="O23" s="76" t="e">
        <f ca="1">T23/N5</f>
        <v>#REF!</v>
      </c>
      <c r="P23" s="76" t="e">
        <f ca="1">U23/N5</f>
        <v>#REF!</v>
      </c>
      <c r="R23" s="71" t="s">
        <v>171</v>
      </c>
      <c r="S23" s="73" t="e">
        <f ca="1">SUM(S21:S22)*1.06</f>
        <v>#REF!</v>
      </c>
      <c r="T23" s="73" t="e">
        <f ca="1">SUM(T21:T22)*1.06</f>
        <v>#REF!</v>
      </c>
      <c r="U23" s="73" t="e">
        <f ca="1">SUM(U21:U22)*1.06</f>
        <v>#REF!</v>
      </c>
      <c r="V23" s="73"/>
      <c r="W23" s="73"/>
      <c r="Y23" s="71" t="s">
        <v>174</v>
      </c>
      <c r="Z23" s="76" t="e">
        <f ca="1">AE23/Z5</f>
        <v>#REF!</v>
      </c>
      <c r="AA23" s="76" t="e">
        <f ca="1">AF23/Z5</f>
        <v>#REF!</v>
      </c>
      <c r="AB23" s="76" t="e">
        <f ca="1">AG23/Z5</f>
        <v>#REF!</v>
      </c>
      <c r="AD23" s="71" t="s">
        <v>171</v>
      </c>
      <c r="AE23" s="73" t="e">
        <f ca="1">SUM(AE21:AE22)*1.06</f>
        <v>#REF!</v>
      </c>
      <c r="AF23" s="73" t="e">
        <f ca="1">SUM(AF21:AF22)*1.06</f>
        <v>#REF!</v>
      </c>
      <c r="AG23" s="73" t="e">
        <f ca="1">SUM(AG21:AG22)*1.06</f>
        <v>#REF!</v>
      </c>
      <c r="AH23" s="73"/>
      <c r="AK23" s="71" t="s">
        <v>174</v>
      </c>
      <c r="AL23" s="76" t="e">
        <f ca="1">AQ23/AL5</f>
        <v>#REF!</v>
      </c>
      <c r="AM23" s="76" t="e">
        <f ca="1">AR23/AL5</f>
        <v>#REF!</v>
      </c>
      <c r="AN23" s="76" t="e">
        <f ca="1">AS23/AL5</f>
        <v>#REF!</v>
      </c>
      <c r="AP23" s="71" t="s">
        <v>171</v>
      </c>
      <c r="AQ23" s="73" t="e">
        <f ca="1">SUM(AQ21:AQ22)*1.06</f>
        <v>#REF!</v>
      </c>
      <c r="AR23" s="73" t="e">
        <f ca="1">SUM(AR21:AR22)*1.06</f>
        <v>#REF!</v>
      </c>
      <c r="AS23" s="73" t="e">
        <f ca="1">SUM(AS21:AS22)*1.06</f>
        <v>#REF!</v>
      </c>
      <c r="AT23" s="73"/>
      <c r="AW23" s="71" t="s">
        <v>174</v>
      </c>
      <c r="AX23" s="76" t="e">
        <f ca="1">BC23/AX5</f>
        <v>#REF!</v>
      </c>
      <c r="AY23" s="76" t="e">
        <f ca="1">BD23/AX5</f>
        <v>#REF!</v>
      </c>
      <c r="AZ23" s="76" t="e">
        <f ca="1">BE23/AX5</f>
        <v>#REF!</v>
      </c>
      <c r="BB23" s="71" t="s">
        <v>171</v>
      </c>
      <c r="BC23" s="73" t="e">
        <f ca="1">SUM(BC21:BC22)*1.06</f>
        <v>#REF!</v>
      </c>
      <c r="BD23" s="73" t="e">
        <f ca="1">SUM(BD21:BD22)*1.06</f>
        <v>#REF!</v>
      </c>
      <c r="BE23" s="73" t="e">
        <f ca="1">SUM(BE21:BE22)*1.06</f>
        <v>#REF!</v>
      </c>
    </row>
    <row r="24" spans="1:57" ht="17.25" customHeight="1" x14ac:dyDescent="0.25">
      <c r="B24" s="70" t="s">
        <v>152</v>
      </c>
      <c r="C24" s="70" t="s">
        <v>153</v>
      </c>
      <c r="D24" s="70" t="s">
        <v>154</v>
      </c>
      <c r="F24" s="71" t="s">
        <v>172</v>
      </c>
      <c r="G24" s="73" t="e">
        <f ca="1">G23-G18</f>
        <v>#REF!</v>
      </c>
      <c r="H24" s="73" t="e">
        <f t="shared" ref="H24:I24" ca="1" si="13">H23-H18</f>
        <v>#REF!</v>
      </c>
      <c r="I24" s="73" t="e">
        <f t="shared" ca="1" si="13"/>
        <v>#REF!</v>
      </c>
      <c r="J24" s="73"/>
      <c r="N24" s="70" t="s">
        <v>152</v>
      </c>
      <c r="O24" s="70" t="s">
        <v>153</v>
      </c>
      <c r="P24" s="70" t="s">
        <v>154</v>
      </c>
      <c r="R24" s="71" t="s">
        <v>172</v>
      </c>
      <c r="S24" s="73" t="e">
        <f ca="1">S23-S18</f>
        <v>#REF!</v>
      </c>
      <c r="T24" s="73" t="e">
        <f t="shared" ref="T24:U24" ca="1" si="14">T23-T18</f>
        <v>#REF!</v>
      </c>
      <c r="U24" s="73" t="e">
        <f t="shared" ca="1" si="14"/>
        <v>#REF!</v>
      </c>
      <c r="V24" s="73"/>
      <c r="W24" s="73"/>
      <c r="Z24" s="70" t="s">
        <v>152</v>
      </c>
      <c r="AA24" s="70" t="s">
        <v>153</v>
      </c>
      <c r="AB24" s="70" t="s">
        <v>154</v>
      </c>
      <c r="AD24" s="71" t="s">
        <v>172</v>
      </c>
      <c r="AE24" s="73" t="e">
        <f ca="1">AE23-AE18</f>
        <v>#REF!</v>
      </c>
      <c r="AF24" s="73" t="e">
        <f t="shared" ref="AF24:AG24" ca="1" si="15">AF23-AF18</f>
        <v>#REF!</v>
      </c>
      <c r="AG24" s="73" t="e">
        <f t="shared" ca="1" si="15"/>
        <v>#REF!</v>
      </c>
      <c r="AH24" s="73"/>
      <c r="AL24" s="70" t="s">
        <v>152</v>
      </c>
      <c r="AM24" s="70" t="s">
        <v>153</v>
      </c>
      <c r="AN24" s="70" t="s">
        <v>154</v>
      </c>
      <c r="AP24" s="71" t="s">
        <v>172</v>
      </c>
      <c r="AQ24" s="73" t="e">
        <f ca="1">AQ23-AQ18</f>
        <v>#REF!</v>
      </c>
      <c r="AR24" s="73" t="e">
        <f t="shared" ref="AR24:AS24" ca="1" si="16">AR23-AR18</f>
        <v>#REF!</v>
      </c>
      <c r="AS24" s="73" t="e">
        <f t="shared" ca="1" si="16"/>
        <v>#REF!</v>
      </c>
      <c r="AT24" s="73"/>
      <c r="AX24" s="70" t="s">
        <v>152</v>
      </c>
      <c r="AY24" s="70" t="s">
        <v>153</v>
      </c>
      <c r="AZ24" s="70" t="s">
        <v>154</v>
      </c>
      <c r="BB24" s="71" t="s">
        <v>172</v>
      </c>
      <c r="BC24" s="73" t="e">
        <f ca="1">BC23-BC18</f>
        <v>#REF!</v>
      </c>
      <c r="BD24" s="73" t="e">
        <f t="shared" ref="BD24:BE24" ca="1" si="17">BD23-BD18</f>
        <v>#REF!</v>
      </c>
      <c r="BE24" s="73" t="e">
        <f t="shared" ca="1" si="17"/>
        <v>#REF!</v>
      </c>
    </row>
    <row r="25" spans="1:57" ht="17.25" customHeight="1" x14ac:dyDescent="0.25">
      <c r="F25" s="68" t="s">
        <v>173</v>
      </c>
      <c r="G25" s="74" t="e">
        <f ca="1">100-((G18*100)/G23)</f>
        <v>#REF!</v>
      </c>
      <c r="H25" s="74" t="e">
        <f t="shared" ref="H25:I25" ca="1" si="18">100-((H18*100)/H23)</f>
        <v>#REF!</v>
      </c>
      <c r="I25" s="74" t="e">
        <f t="shared" ca="1" si="18"/>
        <v>#REF!</v>
      </c>
      <c r="J25" s="74"/>
      <c r="R25" s="68" t="s">
        <v>173</v>
      </c>
      <c r="S25" s="74" t="e">
        <f ca="1">100-((S18*100)/S23)</f>
        <v>#REF!</v>
      </c>
      <c r="T25" s="74" t="e">
        <f t="shared" ref="T25:U25" ca="1" si="19">100-((T18*100)/T23)</f>
        <v>#REF!</v>
      </c>
      <c r="U25" s="74" t="e">
        <f t="shared" ca="1" si="19"/>
        <v>#REF!</v>
      </c>
      <c r="V25" s="74"/>
      <c r="W25" s="74"/>
      <c r="AD25" s="68" t="s">
        <v>173</v>
      </c>
      <c r="AE25" s="74" t="e">
        <f ca="1">100-((AE18*100)/AE23)</f>
        <v>#REF!</v>
      </c>
      <c r="AF25" s="74" t="e">
        <f t="shared" ref="AF25:AG25" ca="1" si="20">100-((AF18*100)/AF23)</f>
        <v>#REF!</v>
      </c>
      <c r="AG25" s="74" t="e">
        <f t="shared" ca="1" si="20"/>
        <v>#REF!</v>
      </c>
      <c r="AH25" s="74"/>
      <c r="AP25" s="68" t="s">
        <v>173</v>
      </c>
      <c r="AQ25" s="74" t="e">
        <f ca="1">100-((AQ18*100)/AQ23)</f>
        <v>#REF!</v>
      </c>
      <c r="AR25" s="74" t="e">
        <f t="shared" ref="AR25:AS25" ca="1" si="21">100-((AR18*100)/AR23)</f>
        <v>#REF!</v>
      </c>
      <c r="AS25" s="74" t="e">
        <f t="shared" ca="1" si="21"/>
        <v>#REF!</v>
      </c>
      <c r="AT25" s="74"/>
      <c r="BB25" s="68" t="s">
        <v>173</v>
      </c>
      <c r="BC25" s="74" t="e">
        <f ca="1">100-((BC18*100)/BC23)</f>
        <v>#REF!</v>
      </c>
      <c r="BD25" s="74" t="e">
        <f t="shared" ref="BD25:BE25" ca="1" si="22">100-((BD18*100)/BD23)</f>
        <v>#REF!</v>
      </c>
      <c r="BE25" s="74" t="e">
        <f t="shared" ca="1" si="22"/>
        <v>#REF!</v>
      </c>
    </row>
    <row r="27" spans="1:57" ht="17.25" customHeight="1" x14ac:dyDescent="0.25">
      <c r="F27" s="68" t="s">
        <v>168</v>
      </c>
      <c r="G27" s="74"/>
      <c r="H27" s="77">
        <f>(H28-H29)/G29</f>
        <v>1.25E-3</v>
      </c>
      <c r="R27" s="68" t="s">
        <v>168</v>
      </c>
      <c r="S27" s="74"/>
      <c r="T27" s="77">
        <f>(T28-T29)/S29</f>
        <v>1.25E-3</v>
      </c>
      <c r="AD27" s="68" t="s">
        <v>168</v>
      </c>
      <c r="AE27" s="74"/>
      <c r="AF27" s="77">
        <f>(AF28-AF29)/AE29</f>
        <v>1.25E-3</v>
      </c>
      <c r="AP27" s="68" t="s">
        <v>168</v>
      </c>
      <c r="AQ27" s="74"/>
      <c r="AR27" s="77">
        <f>(AR28-AR29)/AQ29</f>
        <v>1.25E-3</v>
      </c>
      <c r="BB27" s="68" t="s">
        <v>168</v>
      </c>
      <c r="BC27" s="74"/>
      <c r="BD27" s="77">
        <f>(BD28-BD29)/BC29</f>
        <v>1.25E-3</v>
      </c>
    </row>
    <row r="28" spans="1:57" ht="17.25" customHeight="1" x14ac:dyDescent="0.25">
      <c r="F28" s="68" t="s">
        <v>166</v>
      </c>
      <c r="G28" s="74">
        <v>1</v>
      </c>
      <c r="H28" s="74">
        <v>50</v>
      </c>
      <c r="I28" s="68" t="s">
        <v>165</v>
      </c>
      <c r="R28" s="68" t="s">
        <v>166</v>
      </c>
      <c r="S28" s="74">
        <v>1</v>
      </c>
      <c r="T28" s="74">
        <v>50</v>
      </c>
      <c r="U28" s="68" t="s">
        <v>165</v>
      </c>
      <c r="AD28" s="68" t="s">
        <v>166</v>
      </c>
      <c r="AE28" s="74">
        <v>1</v>
      </c>
      <c r="AF28" s="74">
        <v>50</v>
      </c>
      <c r="AG28" s="68" t="s">
        <v>165</v>
      </c>
      <c r="AP28" s="68" t="s">
        <v>166</v>
      </c>
      <c r="AQ28" s="74">
        <v>1</v>
      </c>
      <c r="AR28" s="74">
        <v>50</v>
      </c>
      <c r="AS28" s="68" t="s">
        <v>165</v>
      </c>
      <c r="BB28" s="68" t="s">
        <v>166</v>
      </c>
      <c r="BC28" s="74">
        <v>1</v>
      </c>
      <c r="BD28" s="74">
        <v>50</v>
      </c>
      <c r="BE28" s="68" t="s">
        <v>165</v>
      </c>
    </row>
    <row r="29" spans="1:57" ht="17.25" customHeight="1" x14ac:dyDescent="0.25">
      <c r="F29" s="68" t="s">
        <v>167</v>
      </c>
      <c r="G29" s="74">
        <v>20000</v>
      </c>
      <c r="H29" s="74">
        <v>25</v>
      </c>
      <c r="I29" s="68" t="s">
        <v>165</v>
      </c>
      <c r="R29" s="68" t="s">
        <v>167</v>
      </c>
      <c r="S29" s="74">
        <v>20000</v>
      </c>
      <c r="T29" s="74">
        <v>25</v>
      </c>
      <c r="U29" s="68" t="s">
        <v>165</v>
      </c>
      <c r="AD29" s="68" t="s">
        <v>167</v>
      </c>
      <c r="AE29" s="74">
        <v>20000</v>
      </c>
      <c r="AF29" s="74">
        <v>25</v>
      </c>
      <c r="AG29" s="68" t="s">
        <v>165</v>
      </c>
      <c r="AP29" s="68" t="s">
        <v>167</v>
      </c>
      <c r="AQ29" s="74">
        <v>20000</v>
      </c>
      <c r="AR29" s="74">
        <v>25</v>
      </c>
      <c r="AS29" s="68" t="s">
        <v>165</v>
      </c>
      <c r="BB29" s="68" t="s">
        <v>167</v>
      </c>
      <c r="BC29" s="74">
        <v>20000</v>
      </c>
      <c r="BD29" s="74">
        <v>25</v>
      </c>
      <c r="BE29" s="68" t="s">
        <v>165</v>
      </c>
    </row>
    <row r="57" spans="1:52" ht="17.25" customHeight="1" x14ac:dyDescent="0.25">
      <c r="A57" s="78" t="e">
        <f ca="1">SUM(B57:D57)</f>
        <v>#REF!</v>
      </c>
      <c r="B57" s="74">
        <f>IF(B9=B59,B58,0)</f>
        <v>0</v>
      </c>
      <c r="C57" s="74" t="e">
        <f ca="1">IF(B9=C59,C58,0)</f>
        <v>#REF!</v>
      </c>
      <c r="D57" s="74">
        <f>IF(B9=D59,D58,0)</f>
        <v>0</v>
      </c>
      <c r="M57" s="78" t="e">
        <f ca="1">SUM(N57:P57)</f>
        <v>#REF!</v>
      </c>
      <c r="N57" s="74">
        <f>IF(N9=N59,N58,0)</f>
        <v>0</v>
      </c>
      <c r="O57" s="74" t="e">
        <f ca="1">IF(N9=O59,O58,0)</f>
        <v>#REF!</v>
      </c>
      <c r="P57" s="74">
        <f>IF(N9=P59,P58,0)</f>
        <v>0</v>
      </c>
      <c r="Y57" s="78" t="e">
        <f ca="1">SUM(Z57:AB57)</f>
        <v>#REF!</v>
      </c>
      <c r="Z57" s="74">
        <f>IF(Z9=Z59,Z58,0)</f>
        <v>0</v>
      </c>
      <c r="AA57" s="74" t="e">
        <f ca="1">IF(Z9=AA59,AA58,0)</f>
        <v>#REF!</v>
      </c>
      <c r="AB57" s="74">
        <f>IF(Z9=AB59,AB58,0)</f>
        <v>0</v>
      </c>
      <c r="AK57" s="78" t="e">
        <f ca="1">SUM(AL57:AN57)</f>
        <v>#REF!</v>
      </c>
      <c r="AL57" s="74">
        <f>IF(AL9=AL59,AL58,0)</f>
        <v>0</v>
      </c>
      <c r="AM57" s="74" t="e">
        <f ca="1">IF(AL9=AM59,AM58,0)</f>
        <v>#REF!</v>
      </c>
      <c r="AN57" s="74">
        <f>IF(AL9=AN59,AN58,0)</f>
        <v>0</v>
      </c>
      <c r="AW57" s="78" t="e">
        <f ca="1">SUM(AX57:AZ57)</f>
        <v>#REF!</v>
      </c>
      <c r="AX57" s="74">
        <f>IF(AX9=AX59,AX58,0)</f>
        <v>0</v>
      </c>
      <c r="AY57" s="74" t="e">
        <f ca="1">IF(AX9=AY59,AY58,0)</f>
        <v>#REF!</v>
      </c>
      <c r="AZ57" s="74">
        <f>IF(AX9=AZ59,AZ58,0)</f>
        <v>0</v>
      </c>
    </row>
    <row r="58" spans="1:52" ht="17.25" customHeight="1" x14ac:dyDescent="0.25">
      <c r="B58" s="78" t="e">
        <f ca="1">B23</f>
        <v>#REF!</v>
      </c>
      <c r="C58" s="78" t="e">
        <f t="shared" ref="C58:D58" ca="1" si="23">C23</f>
        <v>#REF!</v>
      </c>
      <c r="D58" s="78" t="e">
        <f t="shared" ca="1" si="23"/>
        <v>#REF!</v>
      </c>
      <c r="N58" s="78" t="e">
        <f ca="1">N23</f>
        <v>#REF!</v>
      </c>
      <c r="O58" s="78" t="e">
        <f t="shared" ref="O58:P58" ca="1" si="24">O23</f>
        <v>#REF!</v>
      </c>
      <c r="P58" s="78" t="e">
        <f t="shared" ca="1" si="24"/>
        <v>#REF!</v>
      </c>
      <c r="Z58" s="78" t="e">
        <f ca="1">Z23</f>
        <v>#REF!</v>
      </c>
      <c r="AA58" s="78" t="e">
        <f t="shared" ref="AA58:AB58" ca="1" si="25">AA23</f>
        <v>#REF!</v>
      </c>
      <c r="AB58" s="78" t="e">
        <f t="shared" ca="1" si="25"/>
        <v>#REF!</v>
      </c>
      <c r="AL58" s="78" t="e">
        <f ca="1">AL23</f>
        <v>#REF!</v>
      </c>
      <c r="AM58" s="78" t="e">
        <f t="shared" ref="AM58:AN58" ca="1" si="26">AM23</f>
        <v>#REF!</v>
      </c>
      <c r="AN58" s="78" t="e">
        <f t="shared" ca="1" si="26"/>
        <v>#REF!</v>
      </c>
      <c r="AX58" s="78" t="e">
        <f ca="1">AX23</f>
        <v>#REF!</v>
      </c>
      <c r="AY58" s="78" t="e">
        <f t="shared" ref="AY58:AZ58" ca="1" si="27">AY23</f>
        <v>#REF!</v>
      </c>
      <c r="AZ58" s="78" t="e">
        <f t="shared" ca="1" si="27"/>
        <v>#REF!</v>
      </c>
    </row>
    <row r="59" spans="1:52" ht="17.25" customHeight="1" x14ac:dyDescent="0.25">
      <c r="B59" s="70" t="s">
        <v>152</v>
      </c>
      <c r="C59" s="70" t="s">
        <v>153</v>
      </c>
      <c r="D59" s="70" t="s">
        <v>154</v>
      </c>
      <c r="N59" s="70" t="s">
        <v>152</v>
      </c>
      <c r="O59" s="70" t="s">
        <v>153</v>
      </c>
      <c r="P59" s="70" t="s">
        <v>154</v>
      </c>
      <c r="Z59" s="70" t="s">
        <v>152</v>
      </c>
      <c r="AA59" s="70" t="s">
        <v>153</v>
      </c>
      <c r="AB59" s="70" t="s">
        <v>154</v>
      </c>
      <c r="AL59" s="70" t="s">
        <v>152</v>
      </c>
      <c r="AM59" s="70" t="s">
        <v>153</v>
      </c>
      <c r="AN59" s="70" t="s">
        <v>154</v>
      </c>
      <c r="AX59" s="70" t="s">
        <v>152</v>
      </c>
      <c r="AY59" s="70" t="s">
        <v>153</v>
      </c>
      <c r="AZ59" s="70" t="s">
        <v>154</v>
      </c>
    </row>
    <row r="60" spans="1:52" ht="17.25" customHeight="1" x14ac:dyDescent="0.25">
      <c r="A60" s="68" t="s">
        <v>152</v>
      </c>
      <c r="M60" s="68" t="s">
        <v>152</v>
      </c>
      <c r="Y60" s="68" t="s">
        <v>152</v>
      </c>
      <c r="AK60" s="68" t="s">
        <v>152</v>
      </c>
      <c r="AW60" s="68" t="s">
        <v>152</v>
      </c>
    </row>
    <row r="61" spans="1:52" ht="17.25" customHeight="1" x14ac:dyDescent="0.25">
      <c r="A61" s="68" t="s">
        <v>153</v>
      </c>
      <c r="M61" s="68" t="s">
        <v>153</v>
      </c>
      <c r="Y61" s="68" t="s">
        <v>153</v>
      </c>
      <c r="AK61" s="68" t="s">
        <v>153</v>
      </c>
      <c r="AW61" s="68" t="s">
        <v>153</v>
      </c>
    </row>
    <row r="62" spans="1:52" ht="17.25" customHeight="1" x14ac:dyDescent="0.25">
      <c r="A62" s="68" t="s">
        <v>154</v>
      </c>
      <c r="M62" s="68" t="s">
        <v>154</v>
      </c>
      <c r="Y62" s="68" t="s">
        <v>154</v>
      </c>
      <c r="AK62" s="68" t="s">
        <v>154</v>
      </c>
      <c r="AW62" s="68" t="s">
        <v>154</v>
      </c>
    </row>
  </sheetData>
  <mergeCells count="33">
    <mergeCell ref="A1:I1"/>
    <mergeCell ref="M1:U1"/>
    <mergeCell ref="S2:T2"/>
    <mergeCell ref="S3:T3"/>
    <mergeCell ref="S4:T4"/>
    <mergeCell ref="Y1:AG1"/>
    <mergeCell ref="AQ2:AR2"/>
    <mergeCell ref="AQ3:AR3"/>
    <mergeCell ref="S8:T8"/>
    <mergeCell ref="S5:T5"/>
    <mergeCell ref="S6:T6"/>
    <mergeCell ref="S7:T7"/>
    <mergeCell ref="AQ6:AR6"/>
    <mergeCell ref="AQ7:AR7"/>
    <mergeCell ref="AQ8:AR8"/>
    <mergeCell ref="AK1:AS1"/>
    <mergeCell ref="AQ5:AR5"/>
    <mergeCell ref="AW1:BE1"/>
    <mergeCell ref="BC7:BD7"/>
    <mergeCell ref="BC8:BD8"/>
    <mergeCell ref="AE2:AF2"/>
    <mergeCell ref="AE3:AF3"/>
    <mergeCell ref="AE4:AF4"/>
    <mergeCell ref="AE5:AF5"/>
    <mergeCell ref="AE6:AF6"/>
    <mergeCell ref="AE7:AF7"/>
    <mergeCell ref="AE8:AF8"/>
    <mergeCell ref="BC2:BD2"/>
    <mergeCell ref="BC3:BD3"/>
    <mergeCell ref="BC4:BD4"/>
    <mergeCell ref="BC5:BD5"/>
    <mergeCell ref="BC6:BD6"/>
    <mergeCell ref="AQ4:AR4"/>
  </mergeCells>
  <dataValidations count="1">
    <dataValidation type="list" allowBlank="1" showInputMessage="1" showErrorMessage="1" sqref="B9 N9 Z9 AL9 AX9" xr:uid="{00000000-0002-0000-0100-000000000000}">
      <formula1>$A$60:$A$62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1000000}">
          <x14:formula1>
            <xm:f>facts!$B$32:$B$36</xm:f>
          </x14:formula1>
          <xm:sqref>S2 AE2 AQ2 BC2</xm:sqref>
        </x14:dataValidation>
        <x14:dataValidation type="list" allowBlank="1" showInputMessage="1" showErrorMessage="1" xr:uid="{00000000-0002-0000-0100-000002000000}">
          <x14:formula1>
            <xm:f>facts!$I$20:$I$22</xm:f>
          </x14:formula1>
          <xm:sqref>S3:T3 AE3:AF3 AQ3:AR3 BC3:BD3</xm:sqref>
        </x14:dataValidation>
        <x14:dataValidation type="list" allowBlank="1" showInputMessage="1" showErrorMessage="1" xr:uid="{00000000-0002-0000-0100-000003000000}">
          <x14:formula1>
            <xm:f>facts!$K$20:$K$22</xm:f>
          </x14:formula1>
          <xm:sqref>S4:T4 AE4:AF4 AQ4:AR4 BC4:BD4</xm:sqref>
        </x14:dataValidation>
        <x14:dataValidation type="list" allowBlank="1" showInputMessage="1" showErrorMessage="1" xr:uid="{00000000-0002-0000-0100-000004000000}">
          <x14:formula1>
            <xm:f>facts!$K$23:$K$24</xm:f>
          </x14:formula1>
          <xm:sqref>S5:T5 AE5:AF5 AQ5:AR5 BC5:BD5</xm:sqref>
        </x14:dataValidation>
        <x14:dataValidation type="list" allowBlank="1" showInputMessage="1" showErrorMessage="1" xr:uid="{00000000-0002-0000-0100-000005000000}">
          <x14:formula1>
            <xm:f>facts!$K$25:$K$27</xm:f>
          </x14:formula1>
          <xm:sqref>S6:T6 AE6:AF6 AQ6:AR6 BC6:BD6</xm:sqref>
        </x14:dataValidation>
        <x14:dataValidation type="list" allowBlank="1" showInputMessage="1" showErrorMessage="1" xr:uid="{00000000-0002-0000-0100-000006000000}">
          <x14:formula1>
            <xm:f>facts!$K$38:$K$87</xm:f>
          </x14:formula1>
          <xm:sqref>S7:T7 AE7:AF7 AQ7:AR7 BC7:BD7</xm:sqref>
        </x14:dataValidation>
        <x14:dataValidation type="list" allowBlank="1" showInputMessage="1" showErrorMessage="1" xr:uid="{00000000-0002-0000-0100-000007000000}">
          <x14:formula1>
            <xm:f>facts!$G$65:$G$66</xm:f>
          </x14:formula1>
          <xm:sqref>S8:T8 AE8:AF8 AQ8:AR8 BC8:BD8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3C62-BAB2-4CEF-9868-35FCD34FF2B2}">
  <dimension ref="A1:BJ16"/>
  <sheetViews>
    <sheetView workbookViewId="0">
      <selection activeCell="AB29" sqref="AB29"/>
    </sheetView>
  </sheetViews>
  <sheetFormatPr baseColWidth="10" defaultRowHeight="17.25" customHeight="1" x14ac:dyDescent="0.25"/>
  <cols>
    <col min="1" max="1" width="24.85546875" style="45" customWidth="1"/>
    <col min="2" max="2" width="23.28515625" style="45" customWidth="1"/>
    <col min="3" max="4" width="11.42578125" style="45"/>
    <col min="5" max="5" width="11.42578125" style="61"/>
    <col min="6" max="11" width="14.42578125" style="45" hidden="1" customWidth="1"/>
    <col min="12" max="12" width="5.5703125" style="45" customWidth="1"/>
    <col min="13" max="13" width="24.85546875" style="45" customWidth="1"/>
    <col min="14" max="14" width="23.28515625" style="45" customWidth="1"/>
    <col min="15" max="16" width="11.42578125" style="45"/>
    <col min="17" max="17" width="11.42578125" style="61"/>
    <col min="18" max="23" width="14.42578125" style="45" hidden="1" customWidth="1"/>
    <col min="24" max="24" width="5.5703125" style="45" customWidth="1"/>
    <col min="25" max="25" width="24.85546875" style="45" customWidth="1"/>
    <col min="26" max="26" width="23.28515625" style="45" customWidth="1"/>
    <col min="27" max="28" width="11.42578125" style="45"/>
    <col min="29" max="29" width="11.42578125" style="61"/>
    <col min="30" max="35" width="14.42578125" style="45" hidden="1" customWidth="1"/>
    <col min="36" max="36" width="5.5703125" style="45" customWidth="1"/>
    <col min="37" max="37" width="24.85546875" style="45" customWidth="1"/>
    <col min="38" max="38" width="23.28515625" style="45" customWidth="1"/>
    <col min="39" max="40" width="11.42578125" style="45"/>
    <col min="41" max="41" width="11.42578125" style="61"/>
    <col min="42" max="47" width="14.42578125" style="45" hidden="1" customWidth="1"/>
    <col min="48" max="48" width="5.5703125" style="45" customWidth="1"/>
    <col min="49" max="49" width="24.85546875" style="45" customWidth="1"/>
    <col min="50" max="50" width="23.28515625" style="45" customWidth="1"/>
    <col min="51" max="52" width="11.42578125" style="45"/>
    <col min="53" max="53" width="11.42578125" style="61"/>
    <col min="54" max="59" width="14.42578125" style="45" hidden="1" customWidth="1"/>
    <col min="60" max="60" width="5.5703125" style="45" customWidth="1"/>
    <col min="61" max="61" width="24.85546875" style="45" customWidth="1"/>
    <col min="62" max="62" width="23.28515625" style="45" customWidth="1"/>
    <col min="63" max="16384" width="11.42578125" style="45"/>
  </cols>
  <sheetData>
    <row r="1" spans="1:62" ht="17.25" customHeight="1" x14ac:dyDescent="0.25">
      <c r="A1" s="62" t="s">
        <v>200</v>
      </c>
      <c r="M1" s="62" t="s">
        <v>201</v>
      </c>
      <c r="Y1" s="62" t="s">
        <v>202</v>
      </c>
      <c r="AK1" s="62" t="s">
        <v>203</v>
      </c>
      <c r="AW1" s="62" t="s">
        <v>204</v>
      </c>
      <c r="BI1" s="62"/>
    </row>
    <row r="3" spans="1:62" ht="17.25" customHeight="1" x14ac:dyDescent="0.25">
      <c r="A3" s="36" t="s">
        <v>11</v>
      </c>
      <c r="B3" s="28">
        <f>[1]kalkulation!B2</f>
        <v>250</v>
      </c>
      <c r="M3" s="36" t="s">
        <v>11</v>
      </c>
      <c r="N3" s="28">
        <f>[1]kalkulation!N2</f>
        <v>250</v>
      </c>
      <c r="Y3" s="36" t="s">
        <v>11</v>
      </c>
      <c r="Z3" s="28">
        <f>[1]kalkulation!Z2</f>
        <v>250</v>
      </c>
      <c r="AK3" s="36" t="s">
        <v>11</v>
      </c>
      <c r="AL3" s="28">
        <f>[1]kalkulation!AL2</f>
        <v>250</v>
      </c>
      <c r="AW3" s="36" t="s">
        <v>11</v>
      </c>
      <c r="AX3" s="28">
        <f>[1]kalkulation!AX2</f>
        <v>250</v>
      </c>
      <c r="BI3" s="36"/>
      <c r="BJ3" s="28"/>
    </row>
    <row r="4" spans="1:62" ht="17.25" customHeight="1" x14ac:dyDescent="0.25">
      <c r="A4" s="36" t="s">
        <v>9</v>
      </c>
      <c r="B4" s="28">
        <f>[1]kalkulation!B3</f>
        <v>175</v>
      </c>
      <c r="M4" s="36" t="s">
        <v>9</v>
      </c>
      <c r="N4" s="28">
        <f>[1]kalkulation!N3</f>
        <v>175</v>
      </c>
      <c r="Y4" s="36" t="s">
        <v>9</v>
      </c>
      <c r="Z4" s="28">
        <f>[1]kalkulation!Z3</f>
        <v>175</v>
      </c>
      <c r="AK4" s="36" t="s">
        <v>9</v>
      </c>
      <c r="AL4" s="28">
        <f>[1]kalkulation!AL3</f>
        <v>175</v>
      </c>
      <c r="AW4" s="36" t="s">
        <v>9</v>
      </c>
      <c r="AX4" s="28">
        <f>[1]kalkulation!AX3</f>
        <v>175</v>
      </c>
      <c r="BI4" s="36"/>
      <c r="BJ4" s="28"/>
    </row>
    <row r="5" spans="1:62" ht="17.25" customHeight="1" x14ac:dyDescent="0.25">
      <c r="A5" s="36" t="s">
        <v>124</v>
      </c>
      <c r="B5" s="28">
        <f>[1]kalkulation!B4</f>
        <v>5</v>
      </c>
      <c r="M5" s="36" t="s">
        <v>124</v>
      </c>
      <c r="N5" s="28">
        <f>[1]kalkulation!N4</f>
        <v>5</v>
      </c>
      <c r="Y5" s="36" t="s">
        <v>124</v>
      </c>
      <c r="Z5" s="28">
        <f>[1]kalkulation!Z4</f>
        <v>5</v>
      </c>
      <c r="AK5" s="36" t="s">
        <v>124</v>
      </c>
      <c r="AL5" s="28">
        <f>[1]kalkulation!AL4</f>
        <v>5</v>
      </c>
      <c r="AW5" s="36" t="s">
        <v>124</v>
      </c>
      <c r="AX5" s="28">
        <f>[1]kalkulation!AX4</f>
        <v>5</v>
      </c>
      <c r="BI5" s="36"/>
      <c r="BJ5" s="28"/>
    </row>
    <row r="6" spans="1:62" ht="17.25" customHeight="1" x14ac:dyDescent="0.25">
      <c r="A6" s="36" t="s">
        <v>125</v>
      </c>
      <c r="B6" s="28">
        <f>[1]kalkulation!B5</f>
        <v>500</v>
      </c>
      <c r="M6" s="36" t="s">
        <v>125</v>
      </c>
      <c r="N6" s="28">
        <f>[1]kalkulation!N5</f>
        <v>500</v>
      </c>
      <c r="Y6" s="36" t="s">
        <v>125</v>
      </c>
      <c r="Z6" s="28">
        <f>[1]kalkulation!Z5</f>
        <v>500</v>
      </c>
      <c r="AK6" s="36" t="s">
        <v>125</v>
      </c>
      <c r="AL6" s="28">
        <f>[1]kalkulation!AL5</f>
        <v>500</v>
      </c>
      <c r="AW6" s="36" t="s">
        <v>125</v>
      </c>
      <c r="AX6" s="28">
        <f>[1]kalkulation!AX5</f>
        <v>500</v>
      </c>
      <c r="BI6" s="36"/>
      <c r="BJ6" s="28"/>
    </row>
    <row r="7" spans="1:62" ht="17.25" customHeight="1" x14ac:dyDescent="0.25">
      <c r="A7" s="36" t="s">
        <v>151</v>
      </c>
      <c r="B7" s="37" t="str">
        <f>[1]kalkulation!B7</f>
        <v>cooler Kleber</v>
      </c>
      <c r="C7" s="63"/>
      <c r="D7" s="63"/>
      <c r="E7" s="64"/>
      <c r="M7" s="36" t="s">
        <v>151</v>
      </c>
      <c r="N7" s="37" t="str">
        <f>[1]kalkulation!N7</f>
        <v>cooler Kleber</v>
      </c>
      <c r="O7" s="63"/>
      <c r="P7" s="63"/>
      <c r="Q7" s="64"/>
      <c r="Y7" s="36" t="s">
        <v>151</v>
      </c>
      <c r="Z7" s="37" t="str">
        <f>[1]kalkulation!Z7</f>
        <v>cooler Kleber</v>
      </c>
      <c r="AA7" s="63"/>
      <c r="AB7" s="63"/>
      <c r="AC7" s="64"/>
      <c r="AK7" s="36" t="s">
        <v>151</v>
      </c>
      <c r="AL7" s="37" t="str">
        <f>[1]kalkulation!AL7</f>
        <v>cooler Kleber</v>
      </c>
      <c r="AM7" s="63"/>
      <c r="AN7" s="63"/>
      <c r="AO7" s="64"/>
      <c r="AW7" s="36" t="s">
        <v>151</v>
      </c>
      <c r="AX7" s="37" t="str">
        <f>[1]kalkulation!AX7</f>
        <v>cooler Kleber</v>
      </c>
      <c r="AY7" s="63"/>
      <c r="AZ7" s="63"/>
      <c r="BA7" s="64"/>
      <c r="BI7" s="36"/>
      <c r="BJ7" s="37"/>
    </row>
    <row r="8" spans="1:62" ht="17.25" customHeight="1" x14ac:dyDescent="0.25">
      <c r="A8" s="35" t="s">
        <v>205</v>
      </c>
      <c r="B8" s="65">
        <f>SUM(E10:E19)</f>
        <v>0.06</v>
      </c>
      <c r="C8" s="66"/>
      <c r="D8" s="66"/>
      <c r="M8" s="35" t="s">
        <v>205</v>
      </c>
      <c r="N8" s="65">
        <f>SUM(Q10:Q19)</f>
        <v>0.06</v>
      </c>
      <c r="O8" s="66"/>
      <c r="P8" s="66"/>
      <c r="Y8" s="35" t="s">
        <v>205</v>
      </c>
      <c r="Z8" s="65">
        <f>SUM(AC10:AC19)</f>
        <v>0.06</v>
      </c>
      <c r="AA8" s="66"/>
      <c r="AB8" s="66"/>
      <c r="AK8" s="35" t="s">
        <v>205</v>
      </c>
      <c r="AL8" s="65">
        <f>SUM(AO10:AO19)</f>
        <v>0.06</v>
      </c>
      <c r="AM8" s="66"/>
      <c r="AN8" s="66"/>
      <c r="AW8" s="35" t="s">
        <v>205</v>
      </c>
      <c r="AX8" s="65">
        <f>SUM(BA10:BA19)</f>
        <v>0.06</v>
      </c>
      <c r="AY8" s="66"/>
      <c r="AZ8" s="66"/>
      <c r="BI8" s="35"/>
      <c r="BJ8" s="65"/>
    </row>
    <row r="10" spans="1:62" ht="17.25" customHeight="1" x14ac:dyDescent="0.25">
      <c r="A10" s="45" t="s">
        <v>114</v>
      </c>
      <c r="C10" s="60">
        <v>0</v>
      </c>
      <c r="M10" s="45" t="s">
        <v>114</v>
      </c>
      <c r="O10" s="60">
        <v>0</v>
      </c>
      <c r="Y10" s="45" t="s">
        <v>114</v>
      </c>
      <c r="AA10" s="60">
        <v>0</v>
      </c>
      <c r="AK10" s="45" t="s">
        <v>114</v>
      </c>
      <c r="AM10" s="60">
        <v>0</v>
      </c>
      <c r="AW10" s="45" t="s">
        <v>114</v>
      </c>
      <c r="AY10" s="60">
        <v>0</v>
      </c>
    </row>
    <row r="11" spans="1:62" ht="17.25" customHeight="1" x14ac:dyDescent="0.25">
      <c r="A11" s="45" t="s">
        <v>66</v>
      </c>
      <c r="B11" s="45" t="s">
        <v>206</v>
      </c>
      <c r="C11" s="60">
        <v>0.06</v>
      </c>
      <c r="D11" s="61">
        <f>C11</f>
        <v>0.06</v>
      </c>
      <c r="E11" s="61">
        <f>IF($B$7=A11,D11,0)</f>
        <v>0.06</v>
      </c>
      <c r="M11" s="45" t="s">
        <v>66</v>
      </c>
      <c r="N11" s="45" t="s">
        <v>206</v>
      </c>
      <c r="O11" s="60">
        <v>0.06</v>
      </c>
      <c r="P11" s="61">
        <f>O11</f>
        <v>0.06</v>
      </c>
      <c r="Q11" s="61">
        <f>IF($B$7=M11,P11,0)</f>
        <v>0.06</v>
      </c>
      <c r="Y11" s="45" t="s">
        <v>66</v>
      </c>
      <c r="Z11" s="45" t="s">
        <v>206</v>
      </c>
      <c r="AA11" s="60">
        <v>0.06</v>
      </c>
      <c r="AB11" s="61">
        <f>AA11</f>
        <v>0.06</v>
      </c>
      <c r="AC11" s="61">
        <f>IF($B$7=Y11,AB11,0)</f>
        <v>0.06</v>
      </c>
      <c r="AK11" s="45" t="s">
        <v>66</v>
      </c>
      <c r="AL11" s="45" t="s">
        <v>206</v>
      </c>
      <c r="AM11" s="60">
        <v>0.06</v>
      </c>
      <c r="AN11" s="61">
        <f>AM11</f>
        <v>0.06</v>
      </c>
      <c r="AO11" s="61">
        <f>IF($B$7=AK11,AN11,0)</f>
        <v>0.06</v>
      </c>
      <c r="AW11" s="45" t="s">
        <v>66</v>
      </c>
      <c r="AX11" s="45" t="s">
        <v>206</v>
      </c>
      <c r="AY11" s="60">
        <v>0.06</v>
      </c>
      <c r="AZ11" s="61">
        <f>AY11</f>
        <v>0.06</v>
      </c>
      <c r="BA11" s="61">
        <f>IF($B$7=AW11,AZ11,0)</f>
        <v>0.06</v>
      </c>
    </row>
    <row r="12" spans="1:62" ht="17.25" customHeight="1" x14ac:dyDescent="0.25">
      <c r="A12" s="45" t="s">
        <v>67</v>
      </c>
      <c r="B12" s="45" t="s">
        <v>207</v>
      </c>
      <c r="C12" s="60">
        <v>5.0000000000000001E-3</v>
      </c>
      <c r="D12" s="61">
        <f>C12*B3</f>
        <v>1.25</v>
      </c>
      <c r="E12" s="61">
        <f t="shared" ref="E12:E14" si="0">IF($B$7=A12,D12,0)</f>
        <v>0</v>
      </c>
      <c r="M12" s="45" t="s">
        <v>67</v>
      </c>
      <c r="N12" s="45" t="s">
        <v>207</v>
      </c>
      <c r="O12" s="60">
        <v>5.0000000000000001E-3</v>
      </c>
      <c r="P12" s="61">
        <f>O12*N3</f>
        <v>1.25</v>
      </c>
      <c r="Q12" s="61">
        <f t="shared" ref="Q12:Q14" si="1">IF($B$7=M12,P12,0)</f>
        <v>0</v>
      </c>
      <c r="Y12" s="45" t="s">
        <v>67</v>
      </c>
      <c r="Z12" s="45" t="s">
        <v>207</v>
      </c>
      <c r="AA12" s="60">
        <v>5.0000000000000001E-3</v>
      </c>
      <c r="AB12" s="61">
        <f>AA12*Z3</f>
        <v>1.25</v>
      </c>
      <c r="AC12" s="61">
        <f t="shared" ref="AC12:AC14" si="2">IF($B$7=Y12,AB12,0)</f>
        <v>0</v>
      </c>
      <c r="AK12" s="45" t="s">
        <v>67</v>
      </c>
      <c r="AL12" s="45" t="s">
        <v>207</v>
      </c>
      <c r="AM12" s="60">
        <v>5.0000000000000001E-3</v>
      </c>
      <c r="AN12" s="61">
        <f>AM12*AL3</f>
        <v>1.25</v>
      </c>
      <c r="AO12" s="61">
        <f t="shared" ref="AO12:AO14" si="3">IF($B$7=AK12,AN12,0)</f>
        <v>0</v>
      </c>
      <c r="AW12" s="45" t="s">
        <v>67</v>
      </c>
      <c r="AX12" s="45" t="s">
        <v>207</v>
      </c>
      <c r="AY12" s="60">
        <v>5.0000000000000001E-3</v>
      </c>
      <c r="AZ12" s="61">
        <f>AY12*AX3</f>
        <v>1.25</v>
      </c>
      <c r="BA12" s="61">
        <f t="shared" ref="BA12:BA14" si="4">IF($B$7=AW12,AZ12,0)</f>
        <v>0</v>
      </c>
    </row>
    <row r="13" spans="1:62" ht="17.25" customHeight="1" x14ac:dyDescent="0.25">
      <c r="A13" s="45" t="s">
        <v>82</v>
      </c>
      <c r="B13" s="45" t="s">
        <v>208</v>
      </c>
      <c r="C13" s="60">
        <v>0.65</v>
      </c>
      <c r="D13" s="61">
        <f>C13</f>
        <v>0.65</v>
      </c>
      <c r="E13" s="61">
        <f t="shared" si="0"/>
        <v>0</v>
      </c>
      <c r="M13" s="45" t="s">
        <v>82</v>
      </c>
      <c r="N13" s="45" t="s">
        <v>208</v>
      </c>
      <c r="O13" s="60">
        <v>0.65</v>
      </c>
      <c r="P13" s="61">
        <f>O13</f>
        <v>0.65</v>
      </c>
      <c r="Q13" s="61">
        <f t="shared" si="1"/>
        <v>0</v>
      </c>
      <c r="Y13" s="45" t="s">
        <v>82</v>
      </c>
      <c r="Z13" s="45" t="s">
        <v>208</v>
      </c>
      <c r="AA13" s="60">
        <v>0.65</v>
      </c>
      <c r="AB13" s="61">
        <f>AA13</f>
        <v>0.65</v>
      </c>
      <c r="AC13" s="61">
        <f t="shared" si="2"/>
        <v>0</v>
      </c>
      <c r="AK13" s="45" t="s">
        <v>82</v>
      </c>
      <c r="AL13" s="45" t="s">
        <v>208</v>
      </c>
      <c r="AM13" s="60">
        <v>0.65</v>
      </c>
      <c r="AN13" s="61">
        <f>AM13</f>
        <v>0.65</v>
      </c>
      <c r="AO13" s="61">
        <f t="shared" si="3"/>
        <v>0</v>
      </c>
      <c r="AW13" s="45" t="s">
        <v>82</v>
      </c>
      <c r="AX13" s="45" t="s">
        <v>208</v>
      </c>
      <c r="AY13" s="60">
        <v>0.65</v>
      </c>
      <c r="AZ13" s="61">
        <f>AY13</f>
        <v>0.65</v>
      </c>
      <c r="BA13" s="61">
        <f t="shared" si="4"/>
        <v>0</v>
      </c>
    </row>
    <row r="14" spans="1:62" ht="17.25" customHeight="1" x14ac:dyDescent="0.25">
      <c r="A14" s="45" t="s">
        <v>84</v>
      </c>
      <c r="B14" s="45" t="s">
        <v>209</v>
      </c>
      <c r="C14" s="60">
        <v>5.0000000000000001E-4</v>
      </c>
      <c r="D14" s="61">
        <f>(C14*B3)+(100/B6)+0.5</f>
        <v>0.82499999999999996</v>
      </c>
      <c r="E14" s="61">
        <f t="shared" si="0"/>
        <v>0</v>
      </c>
      <c r="M14" s="45" t="s">
        <v>84</v>
      </c>
      <c r="N14" s="45" t="s">
        <v>209</v>
      </c>
      <c r="O14" s="60">
        <v>5.0000000000000001E-4</v>
      </c>
      <c r="P14" s="61">
        <f>(O14*N3)+(100/N6)+0.5</f>
        <v>0.82499999999999996</v>
      </c>
      <c r="Q14" s="61">
        <f t="shared" si="1"/>
        <v>0</v>
      </c>
      <c r="Y14" s="45" t="s">
        <v>84</v>
      </c>
      <c r="Z14" s="45" t="s">
        <v>209</v>
      </c>
      <c r="AA14" s="60">
        <v>5.0000000000000001E-4</v>
      </c>
      <c r="AB14" s="61">
        <f>(AA14*Z3)+(100/Z6)+0.5</f>
        <v>0.82499999999999996</v>
      </c>
      <c r="AC14" s="61">
        <f t="shared" si="2"/>
        <v>0</v>
      </c>
      <c r="AK14" s="45" t="s">
        <v>84</v>
      </c>
      <c r="AL14" s="45" t="s">
        <v>209</v>
      </c>
      <c r="AM14" s="60">
        <v>5.0000000000000001E-4</v>
      </c>
      <c r="AN14" s="61">
        <f>(AM14*AL3)+(100/AL6)+0.5</f>
        <v>0.82499999999999996</v>
      </c>
      <c r="AO14" s="61">
        <f t="shared" si="3"/>
        <v>0</v>
      </c>
      <c r="AW14" s="45" t="s">
        <v>84</v>
      </c>
      <c r="AX14" s="45" t="s">
        <v>209</v>
      </c>
      <c r="AY14" s="60">
        <v>5.0000000000000001E-4</v>
      </c>
      <c r="AZ14" s="61">
        <f>(AY14*AX3)+(100/AX6)+0.5</f>
        <v>0.82499999999999996</v>
      </c>
      <c r="BA14" s="61">
        <f t="shared" si="4"/>
        <v>0</v>
      </c>
    </row>
    <row r="16" spans="1:62" ht="17.25" customHeight="1" x14ac:dyDescent="0.25">
      <c r="F16" s="61"/>
      <c r="R16" s="61"/>
      <c r="AD16" s="61"/>
      <c r="AP16" s="61"/>
      <c r="BB16" s="61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129"/>
  <sheetViews>
    <sheetView workbookViewId="0">
      <pane ySplit="13" topLeftCell="A14" activePane="bottomLeft" state="frozen"/>
      <selection pane="bottomLeft" activeCell="J2" sqref="J2"/>
    </sheetView>
  </sheetViews>
  <sheetFormatPr baseColWidth="10" defaultRowHeight="17.25" customHeight="1" x14ac:dyDescent="0.25"/>
  <cols>
    <col min="1" max="1" width="15.42578125" style="36" customWidth="1"/>
    <col min="2" max="3" width="39.5703125" style="28" hidden="1" customWidth="1"/>
    <col min="4" max="4" width="14.85546875" style="28" customWidth="1"/>
    <col min="5" max="5" width="5.85546875" style="28" customWidth="1"/>
    <col min="6" max="6" width="6.42578125" style="29" customWidth="1"/>
    <col min="7" max="7" width="7.28515625" style="30" customWidth="1"/>
    <col min="8" max="8" width="5.28515625" style="27" customWidth="1"/>
    <col min="9" max="9" width="22.42578125" style="28" customWidth="1"/>
    <col min="10" max="10" width="6.42578125" style="28" customWidth="1"/>
    <col min="11" max="11" width="7.28515625" style="28" customWidth="1"/>
    <col min="12" max="12" width="4.140625" style="28" customWidth="1"/>
    <col min="13" max="13" width="15.42578125" style="36" customWidth="1"/>
    <col min="14" max="15" width="39.5703125" style="28" hidden="1" customWidth="1"/>
    <col min="16" max="16" width="14.85546875" style="28" customWidth="1"/>
    <col min="17" max="17" width="5.85546875" style="28" customWidth="1"/>
    <col min="18" max="18" width="6.42578125" style="29" customWidth="1"/>
    <col min="19" max="19" width="7.28515625" style="30" customWidth="1"/>
    <col min="20" max="20" width="5.28515625" style="27" customWidth="1"/>
    <col min="21" max="21" width="22.42578125" style="28" customWidth="1"/>
    <col min="22" max="22" width="6.42578125" style="28" customWidth="1"/>
    <col min="23" max="23" width="7.28515625" style="28" customWidth="1"/>
    <col min="24" max="24" width="4.140625" style="28" customWidth="1"/>
    <col min="25" max="25" width="15.42578125" style="36" customWidth="1"/>
    <col min="26" max="27" width="39.5703125" style="28" hidden="1" customWidth="1"/>
    <col min="28" max="28" width="14.85546875" style="28" customWidth="1"/>
    <col min="29" max="29" width="5.85546875" style="28" customWidth="1"/>
    <col min="30" max="30" width="6.42578125" style="29" customWidth="1"/>
    <col min="31" max="31" width="7.28515625" style="30" customWidth="1"/>
    <col min="32" max="32" width="5.28515625" style="27" customWidth="1"/>
    <col min="33" max="33" width="22.42578125" style="28" customWidth="1"/>
    <col min="34" max="34" width="6.42578125" style="28" customWidth="1"/>
    <col min="35" max="35" width="7.28515625" style="28" customWidth="1"/>
    <col min="36" max="36" width="4.140625" style="28" customWidth="1"/>
    <col min="37" max="37" width="15.42578125" style="36" customWidth="1"/>
    <col min="38" max="39" width="39.5703125" style="28" hidden="1" customWidth="1"/>
    <col min="40" max="40" width="14.85546875" style="28" customWidth="1"/>
    <col min="41" max="41" width="5.85546875" style="28" customWidth="1"/>
    <col min="42" max="42" width="6.42578125" style="29" customWidth="1"/>
    <col min="43" max="43" width="7.28515625" style="30" customWidth="1"/>
    <col min="44" max="44" width="5.28515625" style="27" customWidth="1"/>
    <col min="45" max="45" width="22.42578125" style="28" customWidth="1"/>
    <col min="46" max="46" width="6.42578125" style="28" customWidth="1"/>
    <col min="47" max="47" width="7.28515625" style="28" customWidth="1"/>
    <col min="48" max="48" width="4.140625" style="28" customWidth="1"/>
    <col min="49" max="49" width="15.42578125" style="36" customWidth="1"/>
    <col min="50" max="51" width="39.5703125" style="28" hidden="1" customWidth="1"/>
    <col min="52" max="52" width="14.85546875" style="28" customWidth="1"/>
    <col min="53" max="53" width="5.85546875" style="28" customWidth="1"/>
    <col min="54" max="54" width="6.42578125" style="29" customWidth="1"/>
    <col min="55" max="55" width="7.28515625" style="30" customWidth="1"/>
    <col min="56" max="56" width="5.28515625" style="27" customWidth="1"/>
    <col min="57" max="57" width="22.42578125" style="28" customWidth="1"/>
    <col min="58" max="58" width="6.42578125" style="28" customWidth="1"/>
    <col min="59" max="59" width="7.28515625" style="28" customWidth="1"/>
    <col min="60" max="60" width="4.140625" style="28" customWidth="1"/>
    <col min="61" max="16384" width="11.42578125" style="28"/>
  </cols>
  <sheetData>
    <row r="1" spans="1:60" ht="17.25" customHeight="1" x14ac:dyDescent="0.25">
      <c r="A1" s="35" t="s">
        <v>186</v>
      </c>
      <c r="M1" s="35" t="s">
        <v>182</v>
      </c>
      <c r="Y1" s="35" t="s">
        <v>183</v>
      </c>
      <c r="AK1" s="35" t="s">
        <v>184</v>
      </c>
      <c r="AW1" s="35" t="s">
        <v>185</v>
      </c>
    </row>
    <row r="2" spans="1:60" ht="17.25" customHeight="1" x14ac:dyDescent="0.25">
      <c r="A2" s="36" t="s">
        <v>11</v>
      </c>
      <c r="D2" s="28">
        <f>mycut!D19</f>
        <v>250</v>
      </c>
      <c r="E2" s="28">
        <f>D2-40</f>
        <v>210</v>
      </c>
      <c r="H2" s="27">
        <f>J2*D4</f>
        <v>20</v>
      </c>
      <c r="I2" s="28" t="s">
        <v>196</v>
      </c>
      <c r="J2" s="28">
        <f>VLOOKUP(D14,bogenpreise!$A$3:$B$22,2,FALSE)</f>
        <v>4</v>
      </c>
      <c r="M2" s="36" t="s">
        <v>11</v>
      </c>
      <c r="P2" s="28">
        <f>kalkulation!N2</f>
        <v>250</v>
      </c>
      <c r="T2" s="27">
        <f>V2*P4</f>
        <v>20</v>
      </c>
      <c r="U2" s="28" t="s">
        <v>196</v>
      </c>
      <c r="V2" s="28">
        <f>VLOOKUP(P14,bogenpreise!$A$3:$B$22,2,FALSE)</f>
        <v>4</v>
      </c>
      <c r="Y2" s="36" t="s">
        <v>11</v>
      </c>
      <c r="AB2" s="28">
        <f>kalkulation!Z2</f>
        <v>250</v>
      </c>
      <c r="AF2" s="27">
        <f>AH2*AB4</f>
        <v>20</v>
      </c>
      <c r="AG2" s="28" t="s">
        <v>196</v>
      </c>
      <c r="AH2" s="28">
        <f>VLOOKUP(AB14,bogenpreise!$A$3:$B$22,2,FALSE)</f>
        <v>4</v>
      </c>
      <c r="AK2" s="36" t="s">
        <v>11</v>
      </c>
      <c r="AN2" s="28">
        <f>kalkulation!AL2</f>
        <v>250</v>
      </c>
      <c r="AR2" s="27">
        <f>AT2*AN4</f>
        <v>20</v>
      </c>
      <c r="AS2" s="28" t="s">
        <v>196</v>
      </c>
      <c r="AT2" s="28">
        <f>VLOOKUP(AN14,bogenpreise!$A$3:$B$22,2,FALSE)</f>
        <v>4</v>
      </c>
      <c r="AW2" s="36" t="s">
        <v>11</v>
      </c>
      <c r="AZ2" s="28">
        <f>kalkulation!AX2</f>
        <v>250</v>
      </c>
      <c r="BD2" s="27">
        <f>BF2*AZ4</f>
        <v>20</v>
      </c>
      <c r="BE2" s="28" t="s">
        <v>196</v>
      </c>
      <c r="BF2" s="28">
        <f>VLOOKUP(AZ14,bogenpreise!$A$3:$B$22,2,FALSE)</f>
        <v>4</v>
      </c>
    </row>
    <row r="3" spans="1:60" ht="17.25" customHeight="1" x14ac:dyDescent="0.25">
      <c r="A3" s="36" t="s">
        <v>9</v>
      </c>
      <c r="D3" s="28">
        <f>mycut!D21</f>
        <v>175</v>
      </c>
      <c r="E3" s="28">
        <f>D3-40</f>
        <v>135</v>
      </c>
      <c r="H3" s="27">
        <f>J2*(D4-2)</f>
        <v>12</v>
      </c>
      <c r="I3" s="28" t="s">
        <v>197</v>
      </c>
      <c r="M3" s="36" t="s">
        <v>9</v>
      </c>
      <c r="P3" s="28">
        <f>kalkulation!N3</f>
        <v>175</v>
      </c>
      <c r="T3" s="27">
        <f>V2*(P4-2)</f>
        <v>12</v>
      </c>
      <c r="U3" s="28" t="s">
        <v>197</v>
      </c>
      <c r="Y3" s="36" t="s">
        <v>9</v>
      </c>
      <c r="AB3" s="28">
        <f>kalkulation!Z3</f>
        <v>175</v>
      </c>
      <c r="AF3" s="27">
        <f>AH2*(AB4-2)</f>
        <v>12</v>
      </c>
      <c r="AG3" s="28" t="s">
        <v>197</v>
      </c>
      <c r="AK3" s="36" t="s">
        <v>9</v>
      </c>
      <c r="AN3" s="28">
        <f>kalkulation!AL3</f>
        <v>175</v>
      </c>
      <c r="AR3" s="27">
        <f>AT2*(AN4-2)</f>
        <v>12</v>
      </c>
      <c r="AS3" s="28" t="s">
        <v>197</v>
      </c>
      <c r="AW3" s="36" t="s">
        <v>9</v>
      </c>
      <c r="AZ3" s="28">
        <f>kalkulation!AX3</f>
        <v>175</v>
      </c>
      <c r="BD3" s="27">
        <f>BF2*(AZ4-2)</f>
        <v>12</v>
      </c>
      <c r="BE3" s="28" t="s">
        <v>197</v>
      </c>
    </row>
    <row r="4" spans="1:60" ht="17.25" customHeight="1" x14ac:dyDescent="0.25">
      <c r="A4" s="36" t="s">
        <v>124</v>
      </c>
      <c r="D4" s="28">
        <f>mycut!D25</f>
        <v>5</v>
      </c>
      <c r="M4" s="36" t="s">
        <v>124</v>
      </c>
      <c r="P4" s="28">
        <f>kalkulation!N4</f>
        <v>5</v>
      </c>
      <c r="Y4" s="36" t="s">
        <v>124</v>
      </c>
      <c r="AB4" s="28">
        <f>kalkulation!Z4</f>
        <v>5</v>
      </c>
      <c r="AK4" s="36" t="s">
        <v>124</v>
      </c>
      <c r="AN4" s="28">
        <f>kalkulation!AL4</f>
        <v>5</v>
      </c>
      <c r="AW4" s="36" t="s">
        <v>124</v>
      </c>
      <c r="AZ4" s="28">
        <f>kalkulation!AX4</f>
        <v>5</v>
      </c>
    </row>
    <row r="5" spans="1:60" ht="17.25" customHeight="1" x14ac:dyDescent="0.25">
      <c r="A5" s="36" t="s">
        <v>125</v>
      </c>
      <c r="D5" s="28">
        <f>mycut!D27</f>
        <v>500</v>
      </c>
      <c r="M5" s="36" t="s">
        <v>125</v>
      </c>
      <c r="P5" s="28">
        <f>kalkulation!N5</f>
        <v>500</v>
      </c>
      <c r="Y5" s="36" t="s">
        <v>125</v>
      </c>
      <c r="AB5" s="28">
        <f>kalkulation!Z5</f>
        <v>500</v>
      </c>
      <c r="AK5" s="36" t="s">
        <v>125</v>
      </c>
      <c r="AN5" s="28">
        <f>kalkulation!AL5</f>
        <v>500</v>
      </c>
      <c r="AW5" s="36" t="s">
        <v>125</v>
      </c>
      <c r="AZ5" s="28">
        <f>kalkulation!AX5</f>
        <v>500</v>
      </c>
    </row>
    <row r="6" spans="1:60" ht="17.25" customHeight="1" x14ac:dyDescent="0.25">
      <c r="A6" s="36" t="s">
        <v>139</v>
      </c>
      <c r="D6" s="29">
        <f>(D2*D3)/1000000</f>
        <v>4.3749999999999997E-2</v>
      </c>
      <c r="H6" s="31"/>
      <c r="M6" s="36" t="s">
        <v>139</v>
      </c>
      <c r="P6" s="29">
        <f>(P2*P3)/1000000</f>
        <v>4.3749999999999997E-2</v>
      </c>
      <c r="T6" s="31"/>
      <c r="Y6" s="36" t="s">
        <v>139</v>
      </c>
      <c r="AB6" s="29">
        <f>(AB2*AB3)/1000000</f>
        <v>4.3749999999999997E-2</v>
      </c>
      <c r="AF6" s="31"/>
      <c r="AK6" s="36" t="s">
        <v>139</v>
      </c>
      <c r="AN6" s="29">
        <f>(AN2*AN3)/1000000</f>
        <v>4.3749999999999997E-2</v>
      </c>
      <c r="AR6" s="31"/>
      <c r="AW6" s="36" t="s">
        <v>139</v>
      </c>
      <c r="AZ6" s="29">
        <f>(AZ2*AZ3)/1000000</f>
        <v>4.3749999999999997E-2</v>
      </c>
      <c r="BD6" s="31"/>
    </row>
    <row r="7" spans="1:60" ht="17.25" customHeight="1" x14ac:dyDescent="0.25">
      <c r="A7" s="36" t="s">
        <v>141</v>
      </c>
      <c r="D7" s="30">
        <f>D6*D4</f>
        <v>0.21875</v>
      </c>
      <c r="H7" s="31"/>
      <c r="M7" s="36" t="s">
        <v>141</v>
      </c>
      <c r="P7" s="30">
        <f>P6*P4</f>
        <v>0.21875</v>
      </c>
      <c r="T7" s="31"/>
      <c r="Y7" s="36" t="s">
        <v>141</v>
      </c>
      <c r="AB7" s="30">
        <f>AB6*AB4</f>
        <v>0.21875</v>
      </c>
      <c r="AF7" s="31"/>
      <c r="AK7" s="36" t="s">
        <v>141</v>
      </c>
      <c r="AN7" s="30">
        <f>AN6*AN4</f>
        <v>0.21875</v>
      </c>
      <c r="AR7" s="31"/>
      <c r="AW7" s="36" t="s">
        <v>141</v>
      </c>
      <c r="AZ7" s="30">
        <f>AZ6*AZ4</f>
        <v>0.21875</v>
      </c>
      <c r="BD7" s="31"/>
    </row>
    <row r="8" spans="1:60" ht="17.25" customHeight="1" x14ac:dyDescent="0.25">
      <c r="A8" s="36" t="s">
        <v>142</v>
      </c>
      <c r="D8" s="32" t="str">
        <f>kalkulation!G2</f>
        <v>C-Welle 4 mm</v>
      </c>
      <c r="E8" s="28" t="str">
        <f>kalkulation!G3</f>
        <v>braun</v>
      </c>
      <c r="M8" s="36" t="s">
        <v>142</v>
      </c>
      <c r="P8" s="32" t="str">
        <f>kalkulation!S2</f>
        <v>C-Welle 4 mm</v>
      </c>
      <c r="Q8" s="28" t="str">
        <f>kalkulation!S3</f>
        <v>braun</v>
      </c>
      <c r="Y8" s="36" t="s">
        <v>142</v>
      </c>
      <c r="AB8" s="32" t="str">
        <f>kalkulation!AE2</f>
        <v>C-Welle 4 mm</v>
      </c>
      <c r="AC8" s="28" t="str">
        <f>kalkulation!AE3</f>
        <v>braun</v>
      </c>
      <c r="AK8" s="36" t="s">
        <v>142</v>
      </c>
      <c r="AN8" s="32" t="str">
        <f>kalkulation!AQ2</f>
        <v>C-Welle 4 mm</v>
      </c>
      <c r="AO8" s="28" t="str">
        <f>kalkulation!AQ3</f>
        <v>braun</v>
      </c>
      <c r="AW8" s="36" t="s">
        <v>142</v>
      </c>
      <c r="AZ8" s="32" t="str">
        <f>kalkulation!BC2</f>
        <v>C-Welle 4 mm</v>
      </c>
      <c r="BA8" s="28" t="str">
        <f>kalkulation!BC3</f>
        <v>braun</v>
      </c>
    </row>
    <row r="9" spans="1:60" ht="17.25" customHeight="1" x14ac:dyDescent="0.25">
      <c r="A9" s="36" t="s">
        <v>145</v>
      </c>
      <c r="B9" s="32"/>
      <c r="D9" s="30">
        <v>1.3</v>
      </c>
      <c r="E9" s="28" t="s">
        <v>146</v>
      </c>
      <c r="M9" s="36" t="s">
        <v>145</v>
      </c>
      <c r="N9" s="32"/>
      <c r="P9" s="30">
        <v>1.3</v>
      </c>
      <c r="Q9" s="28" t="s">
        <v>146</v>
      </c>
      <c r="Y9" s="36" t="s">
        <v>145</v>
      </c>
      <c r="Z9" s="32"/>
      <c r="AB9" s="30">
        <v>1.3</v>
      </c>
      <c r="AC9" s="28" t="s">
        <v>146</v>
      </c>
      <c r="AK9" s="36" t="s">
        <v>145</v>
      </c>
      <c r="AL9" s="32"/>
      <c r="AN9" s="30">
        <v>1.3</v>
      </c>
      <c r="AO9" s="28" t="s">
        <v>146</v>
      </c>
      <c r="AW9" s="36" t="s">
        <v>145</v>
      </c>
      <c r="AX9" s="32"/>
      <c r="AZ9" s="30">
        <v>1.3</v>
      </c>
      <c r="BA9" s="28" t="s">
        <v>146</v>
      </c>
    </row>
    <row r="10" spans="1:60" ht="17.25" customHeight="1" x14ac:dyDescent="0.25">
      <c r="A10" s="36" t="s">
        <v>143</v>
      </c>
      <c r="B10" s="32"/>
      <c r="D10" s="33">
        <f ca="1">D11/D4</f>
        <v>6.8249999999999991E-2</v>
      </c>
      <c r="E10" s="28" t="s">
        <v>179</v>
      </c>
      <c r="M10" s="36" t="s">
        <v>143</v>
      </c>
      <c r="N10" s="32"/>
      <c r="P10" s="33">
        <f ca="1">P11/P4</f>
        <v>6.8249999999999991E-2</v>
      </c>
      <c r="Q10" s="28" t="s">
        <v>179</v>
      </c>
      <c r="Y10" s="36" t="s">
        <v>143</v>
      </c>
      <c r="Z10" s="32"/>
      <c r="AB10" s="33">
        <f ca="1">AB11/AB4</f>
        <v>6.8249999999999991E-2</v>
      </c>
      <c r="AC10" s="28" t="s">
        <v>179</v>
      </c>
      <c r="AK10" s="36" t="s">
        <v>143</v>
      </c>
      <c r="AL10" s="32"/>
      <c r="AN10" s="33">
        <f ca="1">AN11/AN4</f>
        <v>6.8249999999999991E-2</v>
      </c>
      <c r="AO10" s="28" t="s">
        <v>179</v>
      </c>
      <c r="AW10" s="36" t="s">
        <v>143</v>
      </c>
      <c r="AX10" s="32"/>
      <c r="AZ10" s="33">
        <f ca="1">AZ11/AZ4</f>
        <v>6.8249999999999991E-2</v>
      </c>
      <c r="BA10" s="28" t="s">
        <v>179</v>
      </c>
    </row>
    <row r="11" spans="1:60" ht="17.25" customHeight="1" x14ac:dyDescent="0.25">
      <c r="A11" s="36" t="s">
        <v>144</v>
      </c>
      <c r="B11" s="32"/>
      <c r="D11" s="29">
        <f ca="1">IF(G13&gt;K13,G13,K13)</f>
        <v>0.34124999999999994</v>
      </c>
      <c r="E11" s="28" t="s">
        <v>181</v>
      </c>
      <c r="M11" s="36" t="s">
        <v>144</v>
      </c>
      <c r="N11" s="32"/>
      <c r="P11" s="29">
        <f ca="1">IF(S13&gt;W13,S13,W13)</f>
        <v>0.34124999999999994</v>
      </c>
      <c r="Q11" s="28" t="s">
        <v>181</v>
      </c>
      <c r="Y11" s="36" t="s">
        <v>144</v>
      </c>
      <c r="Z11" s="32"/>
      <c r="AB11" s="29">
        <f ca="1">IF(AE13&gt;AI13,AE13,AI13)</f>
        <v>0.34124999999999994</v>
      </c>
      <c r="AC11" s="28" t="s">
        <v>181</v>
      </c>
      <c r="AK11" s="36" t="s">
        <v>144</v>
      </c>
      <c r="AL11" s="32"/>
      <c r="AN11" s="29">
        <f ca="1">IF(AQ13&gt;AU13,AQ13,AU13)</f>
        <v>0.34124999999999994</v>
      </c>
      <c r="AO11" s="28" t="s">
        <v>181</v>
      </c>
      <c r="AW11" s="36" t="s">
        <v>144</v>
      </c>
      <c r="AX11" s="32"/>
      <c r="AZ11" s="29">
        <f ca="1">IF(BC13&gt;BG13,BC13,BG13)</f>
        <v>0.34124999999999994</v>
      </c>
      <c r="BA11" s="28" t="s">
        <v>181</v>
      </c>
    </row>
    <row r="12" spans="1:60" ht="17.25" customHeight="1" x14ac:dyDescent="0.25">
      <c r="F12" s="37"/>
      <c r="G12" s="38">
        <f ca="1">G13*$D$5</f>
        <v>170.62500000000003</v>
      </c>
      <c r="H12" s="36"/>
      <c r="K12" s="38">
        <f ca="1">K13*$D$5</f>
        <v>170.62499999999997</v>
      </c>
      <c r="R12" s="37"/>
      <c r="S12" s="38">
        <f ca="1">S13*$D$5</f>
        <v>170.62500000000003</v>
      </c>
      <c r="T12" s="36"/>
      <c r="W12" s="38">
        <f ca="1">W13*$D$5</f>
        <v>170.62499999999997</v>
      </c>
      <c r="AD12" s="37"/>
      <c r="AE12" s="38">
        <f ca="1">AE13*$D$5</f>
        <v>170.62500000000003</v>
      </c>
      <c r="AF12" s="36"/>
      <c r="AI12" s="38">
        <f ca="1">AI13*$D$5</f>
        <v>170.62499999999997</v>
      </c>
      <c r="AP12" s="37"/>
      <c r="AQ12" s="38">
        <f ca="1">AQ13*$D$5</f>
        <v>170.62500000000003</v>
      </c>
      <c r="AR12" s="36"/>
      <c r="AU12" s="38">
        <f ca="1">AU13*$D$5</f>
        <v>170.62499999999997</v>
      </c>
      <c r="BB12" s="37"/>
      <c r="BC12" s="38">
        <f ca="1">BC13*$D$5</f>
        <v>170.62500000000003</v>
      </c>
      <c r="BD12" s="36"/>
      <c r="BG12" s="38">
        <f ca="1">BG13*$D$5</f>
        <v>170.62499999999997</v>
      </c>
    </row>
    <row r="13" spans="1:60" ht="17.25" customHeight="1" x14ac:dyDescent="0.25">
      <c r="A13" s="35"/>
      <c r="B13" s="34"/>
      <c r="C13" s="34"/>
      <c r="D13" s="34"/>
      <c r="E13" s="34"/>
      <c r="F13" s="39" t="s">
        <v>137</v>
      </c>
      <c r="G13" s="40">
        <f ca="1">SUM(G14:G63)</f>
        <v>0.34125000000000005</v>
      </c>
      <c r="J13" s="41" t="s">
        <v>138</v>
      </c>
      <c r="K13" s="40">
        <f ca="1">SUM(K14:K63)</f>
        <v>0.34124999999999994</v>
      </c>
      <c r="M13" s="35"/>
      <c r="N13" s="34"/>
      <c r="O13" s="34"/>
      <c r="P13" s="34"/>
      <c r="Q13" s="34"/>
      <c r="R13" s="39" t="s">
        <v>137</v>
      </c>
      <c r="S13" s="40">
        <f ca="1">SUM(S14:S63)</f>
        <v>0.34125000000000005</v>
      </c>
      <c r="V13" s="41" t="s">
        <v>138</v>
      </c>
      <c r="W13" s="40">
        <f ca="1">SUM(W14:W63)</f>
        <v>0.34124999999999994</v>
      </c>
      <c r="Y13" s="35"/>
      <c r="Z13" s="34"/>
      <c r="AA13" s="34"/>
      <c r="AB13" s="34"/>
      <c r="AC13" s="34"/>
      <c r="AD13" s="39" t="s">
        <v>137</v>
      </c>
      <c r="AE13" s="40">
        <f ca="1">SUM(AE14:AE63)</f>
        <v>0.34125000000000005</v>
      </c>
      <c r="AH13" s="41" t="s">
        <v>138</v>
      </c>
      <c r="AI13" s="40">
        <f ca="1">SUM(AI14:AI63)</f>
        <v>0.34124999999999994</v>
      </c>
      <c r="AK13" s="35"/>
      <c r="AL13" s="34"/>
      <c r="AM13" s="34"/>
      <c r="AN13" s="34"/>
      <c r="AO13" s="34"/>
      <c r="AP13" s="39" t="s">
        <v>137</v>
      </c>
      <c r="AQ13" s="40">
        <f ca="1">SUM(AQ14:AQ63)</f>
        <v>0.34125000000000005</v>
      </c>
      <c r="AT13" s="41" t="s">
        <v>138</v>
      </c>
      <c r="AU13" s="40">
        <f ca="1">SUM(AU14:AU63)</f>
        <v>0.34124999999999994</v>
      </c>
      <c r="AW13" s="35"/>
      <c r="AX13" s="34"/>
      <c r="AY13" s="34"/>
      <c r="AZ13" s="34"/>
      <c r="BA13" s="34"/>
      <c r="BB13" s="39" t="s">
        <v>137</v>
      </c>
      <c r="BC13" s="40">
        <f ca="1">SUM(BC14:BC63)</f>
        <v>0.34125000000000005</v>
      </c>
      <c r="BF13" s="41" t="s">
        <v>138</v>
      </c>
      <c r="BG13" s="40">
        <f ca="1">SUM(BG14:BG63)</f>
        <v>0.34124999999999994</v>
      </c>
    </row>
    <row r="14" spans="1:60" ht="17.25" customHeight="1" x14ac:dyDescent="0.25">
      <c r="A14" s="27">
        <v>1</v>
      </c>
      <c r="B14" s="28" t="str">
        <f>IF(A14&lt;=D$4,D$8,0)</f>
        <v>C-Welle 4 mm</v>
      </c>
      <c r="C14" s="28" t="str">
        <f>IF(A14&lt;=D$4,E$8,0)</f>
        <v>braun</v>
      </c>
      <c r="D14" s="28" t="str">
        <f>B14&amp;" "&amp;C14</f>
        <v>C-Welle 4 mm braun</v>
      </c>
      <c r="F14" s="29">
        <f ca="1">SUMIF(bogenpreise!$A$2:$A$25,D14,bogenpreise!$C$2:$C$24)</f>
        <v>1.2</v>
      </c>
      <c r="G14" s="30">
        <f ca="1">(F14*D$6)*D$9</f>
        <v>6.8250000000000005E-2</v>
      </c>
      <c r="H14" s="27">
        <v>1</v>
      </c>
      <c r="I14" s="28" t="str">
        <f>D14</f>
        <v>C-Welle 4 mm braun</v>
      </c>
      <c r="J14" s="29">
        <f ca="1">SUMIF(bogenpreise!$A$2:$A$25,I14,bogenpreise!$C$2:$C$24)</f>
        <v>1.2</v>
      </c>
      <c r="K14" s="42">
        <f t="shared" ref="K14" ca="1" si="0">J14*(D$6*D$9)</f>
        <v>6.8249999999999991E-2</v>
      </c>
      <c r="M14" s="27">
        <v>1</v>
      </c>
      <c r="N14" s="28" t="str">
        <f>IF(M14&lt;=P$4,P$8,0)</f>
        <v>C-Welle 4 mm</v>
      </c>
      <c r="O14" s="28" t="str">
        <f>IF(M14&lt;=P$4,Q$8,0)</f>
        <v>braun</v>
      </c>
      <c r="P14" s="28" t="str">
        <f>N14&amp;" "&amp;O14</f>
        <v>C-Welle 4 mm braun</v>
      </c>
      <c r="R14" s="29">
        <f ca="1">SUMIF(bogenpreise!$A$2:$A$25,P14,bogenpreise!$C$2:$C$24)</f>
        <v>1.2</v>
      </c>
      <c r="S14" s="30">
        <f ca="1">(R14*P$6)*P$9</f>
        <v>6.8250000000000005E-2</v>
      </c>
      <c r="T14" s="27">
        <v>1</v>
      </c>
      <c r="U14" s="28" t="str">
        <f>P14</f>
        <v>C-Welle 4 mm braun</v>
      </c>
      <c r="V14" s="29">
        <f ca="1">SUMIF(bogenpreise!$A$2:$A$25,U14,bogenpreise!$C$2:$C$24)</f>
        <v>1.2</v>
      </c>
      <c r="W14" s="42">
        <f t="shared" ref="W14:W63" ca="1" si="1">V14*(P$6*P$9)</f>
        <v>6.8249999999999991E-2</v>
      </c>
      <c r="Y14" s="27">
        <v>1</v>
      </c>
      <c r="Z14" s="28" t="str">
        <f>IF(Y14&lt;=AB$4,AB$8,0)</f>
        <v>C-Welle 4 mm</v>
      </c>
      <c r="AA14" s="28" t="str">
        <f>IF(Y14&lt;=AB$4,AC$8,0)</f>
        <v>braun</v>
      </c>
      <c r="AB14" s="28" t="str">
        <f>Z14&amp;" "&amp;AA14</f>
        <v>C-Welle 4 mm braun</v>
      </c>
      <c r="AD14" s="29">
        <f ca="1">SUMIF(bogenpreise!$A$2:$A$25,AB14,bogenpreise!$C$2:$C$24)</f>
        <v>1.2</v>
      </c>
      <c r="AE14" s="30">
        <f ca="1">(AD14*AB$6)*AB$9</f>
        <v>6.8250000000000005E-2</v>
      </c>
      <c r="AF14" s="27">
        <v>1</v>
      </c>
      <c r="AG14" s="28" t="str">
        <f>AB14</f>
        <v>C-Welle 4 mm braun</v>
      </c>
      <c r="AH14" s="29">
        <f ca="1">SUMIF(bogenpreise!$A$2:$A$25,AG14,bogenpreise!$C$2:$C$24)</f>
        <v>1.2</v>
      </c>
      <c r="AI14" s="42">
        <f t="shared" ref="AI14:AI63" ca="1" si="2">AH14*(AB$6*AB$9)</f>
        <v>6.8249999999999991E-2</v>
      </c>
      <c r="AK14" s="27">
        <v>1</v>
      </c>
      <c r="AL14" s="28" t="str">
        <f>IF(AK14&lt;=AN$4,AN$8,0)</f>
        <v>C-Welle 4 mm</v>
      </c>
      <c r="AM14" s="28" t="str">
        <f>IF(AK14&lt;=AN$4,AO$8,0)</f>
        <v>braun</v>
      </c>
      <c r="AN14" s="28" t="str">
        <f>AL14&amp;" "&amp;AM14</f>
        <v>C-Welle 4 mm braun</v>
      </c>
      <c r="AP14" s="29">
        <f ca="1">SUMIF(bogenpreise!$A$2:$A$25,AN14,bogenpreise!$C$2:$C$24)</f>
        <v>1.2</v>
      </c>
      <c r="AQ14" s="30">
        <f ca="1">(AP14*AN$6)*AN$9</f>
        <v>6.8250000000000005E-2</v>
      </c>
      <c r="AR14" s="27">
        <v>1</v>
      </c>
      <c r="AS14" s="28" t="str">
        <f>AN14</f>
        <v>C-Welle 4 mm braun</v>
      </c>
      <c r="AT14" s="29">
        <f ca="1">SUMIF(bogenpreise!$A$2:$A$25,AS14,bogenpreise!$C$2:$C$24)</f>
        <v>1.2</v>
      </c>
      <c r="AU14" s="42">
        <f t="shared" ref="AU14:AU63" ca="1" si="3">AT14*(AN$6*AN$9)</f>
        <v>6.8249999999999991E-2</v>
      </c>
      <c r="AW14" s="27">
        <v>1</v>
      </c>
      <c r="AX14" s="28" t="str">
        <f>IF(AW14&lt;=AZ$4,AZ$8,0)</f>
        <v>C-Welle 4 mm</v>
      </c>
      <c r="AY14" s="28" t="str">
        <f>IF(AW14&lt;=AZ$4,BA$8,0)</f>
        <v>braun</v>
      </c>
      <c r="AZ14" s="28" t="str">
        <f>AX14&amp;" "&amp;AY14</f>
        <v>C-Welle 4 mm braun</v>
      </c>
      <c r="BB14" s="29">
        <f ca="1">SUMIF(bogenpreise!$A$2:$A$25,AZ14,bogenpreise!$C$2:$C$24)</f>
        <v>1.2</v>
      </c>
      <c r="BC14" s="30">
        <f ca="1">(BB14*AZ$6)*AZ$9</f>
        <v>6.8250000000000005E-2</v>
      </c>
      <c r="BD14" s="27">
        <v>1</v>
      </c>
      <c r="BE14" s="28" t="str">
        <f>AZ14</f>
        <v>C-Welle 4 mm braun</v>
      </c>
      <c r="BF14" s="29">
        <f ca="1">SUMIF(bogenpreise!$A$2:$A$25,BE14,bogenpreise!$C$2:$C$24)</f>
        <v>1.2</v>
      </c>
      <c r="BG14" s="42">
        <f t="shared" ref="BG14:BG63" ca="1" si="4">BF14*(AZ$6*AZ$9)</f>
        <v>6.8249999999999991E-2</v>
      </c>
    </row>
    <row r="15" spans="1:60" ht="17.25" customHeight="1" x14ac:dyDescent="0.25">
      <c r="A15" s="27">
        <v>2</v>
      </c>
      <c r="B15" s="28" t="str">
        <f t="shared" ref="B15:B63" si="5">IF(A15&lt;=D$4,D$8,0)</f>
        <v>C-Welle 4 mm</v>
      </c>
      <c r="C15" s="28" t="str">
        <f t="shared" ref="C15:C63" si="6">IF(A15&lt;=D$4,E$8,0)</f>
        <v>braun</v>
      </c>
      <c r="D15" s="28" t="str">
        <f t="shared" ref="D15:D63" si="7">B15&amp;" "&amp;C15</f>
        <v>C-Welle 4 mm braun</v>
      </c>
      <c r="F15" s="29">
        <f ca="1">SUMIF(bogenpreise!$A$2:$A$25,D15,bogenpreise!$C$2:$C$24)</f>
        <v>1.2</v>
      </c>
      <c r="G15" s="30">
        <f t="shared" ref="G15:G63" ca="1" si="8">(F15*D$6)*D$9</f>
        <v>6.8250000000000005E-2</v>
      </c>
      <c r="H15" s="27">
        <v>2</v>
      </c>
      <c r="I15" s="28" t="str">
        <f t="shared" ref="I15:I63" si="9">D15</f>
        <v>C-Welle 4 mm braun</v>
      </c>
      <c r="J15" s="29">
        <f ca="1">SUMIF(bogenpreise!$A$2:$A$25,I15,bogenpreise!$C$2:$C$24)</f>
        <v>1.2</v>
      </c>
      <c r="K15" s="42">
        <f t="shared" ref="K15:K63" ca="1" si="10">J15*(D$6*D$9)</f>
        <v>6.8249999999999991E-2</v>
      </c>
      <c r="M15" s="27">
        <v>2</v>
      </c>
      <c r="N15" s="28" t="str">
        <f t="shared" ref="N15:N63" si="11">IF(M15&lt;=P$4,P$8,0)</f>
        <v>C-Welle 4 mm</v>
      </c>
      <c r="O15" s="28" t="str">
        <f t="shared" ref="O15:O63" si="12">IF(M15&lt;=P$4,Q$8,0)</f>
        <v>braun</v>
      </c>
      <c r="P15" s="28" t="str">
        <f t="shared" ref="P15:P63" si="13">N15&amp;" "&amp;O15</f>
        <v>C-Welle 4 mm braun</v>
      </c>
      <c r="R15" s="29">
        <f ca="1">SUMIF(bogenpreise!$A$2:$A$25,P15,bogenpreise!$C$2:$C$24)</f>
        <v>1.2</v>
      </c>
      <c r="S15" s="30">
        <f t="shared" ref="S15:S63" ca="1" si="14">(R15*P$6)*P$9</f>
        <v>6.8250000000000005E-2</v>
      </c>
      <c r="T15" s="27">
        <v>2</v>
      </c>
      <c r="U15" s="28" t="str">
        <f t="shared" ref="U15:U63" si="15">P15</f>
        <v>C-Welle 4 mm braun</v>
      </c>
      <c r="V15" s="29">
        <f ca="1">SUMIF(bogenpreise!$A$2:$A$25,U15,bogenpreise!$C$2:$C$24)</f>
        <v>1.2</v>
      </c>
      <c r="W15" s="42">
        <f t="shared" ca="1" si="1"/>
        <v>6.8249999999999991E-2</v>
      </c>
      <c r="Y15" s="27">
        <v>2</v>
      </c>
      <c r="Z15" s="28" t="str">
        <f t="shared" ref="Z15:Z63" si="16">IF(Y15&lt;=AB$4,AB$8,0)</f>
        <v>C-Welle 4 mm</v>
      </c>
      <c r="AA15" s="28" t="str">
        <f t="shared" ref="AA15:AA63" si="17">IF(Y15&lt;=AB$4,AC$8,0)</f>
        <v>braun</v>
      </c>
      <c r="AB15" s="28" t="str">
        <f t="shared" ref="AB15:AB63" si="18">Z15&amp;" "&amp;AA15</f>
        <v>C-Welle 4 mm braun</v>
      </c>
      <c r="AD15" s="29">
        <f ca="1">SUMIF(bogenpreise!$A$2:$A$25,AB15,bogenpreise!$C$2:$C$24)</f>
        <v>1.2</v>
      </c>
      <c r="AE15" s="30">
        <f t="shared" ref="AE15:AE63" ca="1" si="19">(AD15*AB$6)*AB$9</f>
        <v>6.8250000000000005E-2</v>
      </c>
      <c r="AF15" s="27">
        <v>2</v>
      </c>
      <c r="AG15" s="28" t="str">
        <f t="shared" ref="AG15:AG63" si="20">AB15</f>
        <v>C-Welle 4 mm braun</v>
      </c>
      <c r="AH15" s="29">
        <f ca="1">SUMIF(bogenpreise!$A$2:$A$25,AG15,bogenpreise!$C$2:$C$24)</f>
        <v>1.2</v>
      </c>
      <c r="AI15" s="42">
        <f t="shared" ca="1" si="2"/>
        <v>6.8249999999999991E-2</v>
      </c>
      <c r="AK15" s="27">
        <v>2</v>
      </c>
      <c r="AL15" s="28" t="str">
        <f t="shared" ref="AL15:AL63" si="21">IF(AK15&lt;=AN$4,AN$8,0)</f>
        <v>C-Welle 4 mm</v>
      </c>
      <c r="AM15" s="28" t="str">
        <f t="shared" ref="AM15:AM63" si="22">IF(AK15&lt;=AN$4,AO$8,0)</f>
        <v>braun</v>
      </c>
      <c r="AN15" s="28" t="str">
        <f t="shared" ref="AN15:AN63" si="23">AL15&amp;" "&amp;AM15</f>
        <v>C-Welle 4 mm braun</v>
      </c>
      <c r="AP15" s="29">
        <f ca="1">SUMIF(bogenpreise!$A$2:$A$25,AN15,bogenpreise!$C$2:$C$24)</f>
        <v>1.2</v>
      </c>
      <c r="AQ15" s="30">
        <f t="shared" ref="AQ15:AQ63" ca="1" si="24">(AP15*AN$6)*AN$9</f>
        <v>6.8250000000000005E-2</v>
      </c>
      <c r="AR15" s="27">
        <v>2</v>
      </c>
      <c r="AS15" s="28" t="str">
        <f t="shared" ref="AS15:AS63" si="25">AN15</f>
        <v>C-Welle 4 mm braun</v>
      </c>
      <c r="AT15" s="29">
        <f ca="1">SUMIF(bogenpreise!$A$2:$A$25,AS15,bogenpreise!$C$2:$C$24)</f>
        <v>1.2</v>
      </c>
      <c r="AU15" s="42">
        <f t="shared" ca="1" si="3"/>
        <v>6.8249999999999991E-2</v>
      </c>
      <c r="AW15" s="27">
        <v>2</v>
      </c>
      <c r="AX15" s="28" t="str">
        <f t="shared" ref="AX15:AX63" si="26">IF(AW15&lt;=AZ$4,AZ$8,0)</f>
        <v>C-Welle 4 mm</v>
      </c>
      <c r="AY15" s="28" t="str">
        <f t="shared" ref="AY15:AY63" si="27">IF(AW15&lt;=AZ$4,BA$8,0)</f>
        <v>braun</v>
      </c>
      <c r="AZ15" s="28" t="str">
        <f t="shared" ref="AZ15:AZ63" si="28">AX15&amp;" "&amp;AY15</f>
        <v>C-Welle 4 mm braun</v>
      </c>
      <c r="BB15" s="29">
        <f ca="1">SUMIF(bogenpreise!$A$2:$A$25,AZ15,bogenpreise!$C$2:$C$24)</f>
        <v>1.2</v>
      </c>
      <c r="BC15" s="30">
        <f t="shared" ref="BC15:BC63" ca="1" si="29">(BB15*AZ$6)*AZ$9</f>
        <v>6.8250000000000005E-2</v>
      </c>
      <c r="BD15" s="27">
        <v>2</v>
      </c>
      <c r="BE15" s="28" t="str">
        <f t="shared" ref="BE15:BE63" si="30">AZ15</f>
        <v>C-Welle 4 mm braun</v>
      </c>
      <c r="BF15" s="29">
        <f ca="1">SUMIF(bogenpreise!$A$2:$A$25,BE15,bogenpreise!$C$2:$C$24)</f>
        <v>1.2</v>
      </c>
      <c r="BG15" s="42">
        <f t="shared" ca="1" si="4"/>
        <v>6.8249999999999991E-2</v>
      </c>
    </row>
    <row r="16" spans="1:60" ht="17.25" customHeight="1" x14ac:dyDescent="0.25">
      <c r="A16" s="27">
        <v>3</v>
      </c>
      <c r="B16" s="28" t="str">
        <f t="shared" si="5"/>
        <v>C-Welle 4 mm</v>
      </c>
      <c r="C16" s="28" t="str">
        <f t="shared" si="6"/>
        <v>braun</v>
      </c>
      <c r="D16" s="28" t="str">
        <f t="shared" si="7"/>
        <v>C-Welle 4 mm braun</v>
      </c>
      <c r="F16" s="29">
        <f ca="1">SUMIF(bogenpreise!$A$2:$A$25,D16,bogenpreise!$C$2:$C$24)</f>
        <v>1.2</v>
      </c>
      <c r="G16" s="30">
        <f t="shared" ca="1" si="8"/>
        <v>6.8250000000000005E-2</v>
      </c>
      <c r="H16" s="27">
        <v>3</v>
      </c>
      <c r="I16" s="28" t="str">
        <f t="shared" si="9"/>
        <v>C-Welle 4 mm braun</v>
      </c>
      <c r="J16" s="29">
        <f ca="1">SUMIF(bogenpreise!$A$2:$A$25,I16,bogenpreise!$C$2:$C$24)</f>
        <v>1.2</v>
      </c>
      <c r="K16" s="42">
        <f t="shared" ca="1" si="10"/>
        <v>6.8249999999999991E-2</v>
      </c>
      <c r="M16" s="27">
        <v>3</v>
      </c>
      <c r="N16" s="28" t="str">
        <f t="shared" si="11"/>
        <v>C-Welle 4 mm</v>
      </c>
      <c r="O16" s="28" t="str">
        <f t="shared" si="12"/>
        <v>braun</v>
      </c>
      <c r="P16" s="28" t="str">
        <f t="shared" si="13"/>
        <v>C-Welle 4 mm braun</v>
      </c>
      <c r="R16" s="29">
        <f ca="1">SUMIF(bogenpreise!$A$2:$A$25,P16,bogenpreise!$C$2:$C$24)</f>
        <v>1.2</v>
      </c>
      <c r="S16" s="30">
        <f t="shared" ca="1" si="14"/>
        <v>6.8250000000000005E-2</v>
      </c>
      <c r="T16" s="27">
        <v>3</v>
      </c>
      <c r="U16" s="28" t="str">
        <f t="shared" si="15"/>
        <v>C-Welle 4 mm braun</v>
      </c>
      <c r="V16" s="29">
        <f ca="1">SUMIF(bogenpreise!$A$2:$A$25,U16,bogenpreise!$C$2:$C$24)</f>
        <v>1.2</v>
      </c>
      <c r="W16" s="42">
        <f t="shared" ca="1" si="1"/>
        <v>6.8249999999999991E-2</v>
      </c>
      <c r="X16" s="36"/>
      <c r="Y16" s="27">
        <v>3</v>
      </c>
      <c r="Z16" s="28" t="str">
        <f t="shared" si="16"/>
        <v>C-Welle 4 mm</v>
      </c>
      <c r="AA16" s="28" t="str">
        <f t="shared" si="17"/>
        <v>braun</v>
      </c>
      <c r="AB16" s="28" t="str">
        <f t="shared" si="18"/>
        <v>C-Welle 4 mm braun</v>
      </c>
      <c r="AD16" s="29">
        <f ca="1">SUMIF(bogenpreise!$A$2:$A$25,AB16,bogenpreise!$C$2:$C$24)</f>
        <v>1.2</v>
      </c>
      <c r="AE16" s="30">
        <f t="shared" ca="1" si="19"/>
        <v>6.8250000000000005E-2</v>
      </c>
      <c r="AF16" s="27">
        <v>3</v>
      </c>
      <c r="AG16" s="28" t="str">
        <f t="shared" si="20"/>
        <v>C-Welle 4 mm braun</v>
      </c>
      <c r="AH16" s="29">
        <f ca="1">SUMIF(bogenpreise!$A$2:$A$25,AG16,bogenpreise!$C$2:$C$24)</f>
        <v>1.2</v>
      </c>
      <c r="AI16" s="42">
        <f t="shared" ca="1" si="2"/>
        <v>6.8249999999999991E-2</v>
      </c>
      <c r="AJ16" s="36"/>
      <c r="AK16" s="27">
        <v>3</v>
      </c>
      <c r="AL16" s="28" t="str">
        <f t="shared" si="21"/>
        <v>C-Welle 4 mm</v>
      </c>
      <c r="AM16" s="28" t="str">
        <f t="shared" si="22"/>
        <v>braun</v>
      </c>
      <c r="AN16" s="28" t="str">
        <f t="shared" si="23"/>
        <v>C-Welle 4 mm braun</v>
      </c>
      <c r="AP16" s="29">
        <f ca="1">SUMIF(bogenpreise!$A$2:$A$25,AN16,bogenpreise!$C$2:$C$24)</f>
        <v>1.2</v>
      </c>
      <c r="AQ16" s="30">
        <f t="shared" ca="1" si="24"/>
        <v>6.8250000000000005E-2</v>
      </c>
      <c r="AR16" s="27">
        <v>3</v>
      </c>
      <c r="AS16" s="28" t="str">
        <f t="shared" si="25"/>
        <v>C-Welle 4 mm braun</v>
      </c>
      <c r="AT16" s="29">
        <f ca="1">SUMIF(bogenpreise!$A$2:$A$25,AS16,bogenpreise!$C$2:$C$24)</f>
        <v>1.2</v>
      </c>
      <c r="AU16" s="42">
        <f t="shared" ca="1" si="3"/>
        <v>6.8249999999999991E-2</v>
      </c>
      <c r="AV16" s="36"/>
      <c r="AW16" s="27">
        <v>3</v>
      </c>
      <c r="AX16" s="28" t="str">
        <f t="shared" si="26"/>
        <v>C-Welle 4 mm</v>
      </c>
      <c r="AY16" s="28" t="str">
        <f t="shared" si="27"/>
        <v>braun</v>
      </c>
      <c r="AZ16" s="28" t="str">
        <f t="shared" si="28"/>
        <v>C-Welle 4 mm braun</v>
      </c>
      <c r="BB16" s="29">
        <f ca="1">SUMIF(bogenpreise!$A$2:$A$25,AZ16,bogenpreise!$C$2:$C$24)</f>
        <v>1.2</v>
      </c>
      <c r="BC16" s="30">
        <f t="shared" ca="1" si="29"/>
        <v>6.8250000000000005E-2</v>
      </c>
      <c r="BD16" s="27">
        <v>3</v>
      </c>
      <c r="BE16" s="28" t="str">
        <f t="shared" si="30"/>
        <v>C-Welle 4 mm braun</v>
      </c>
      <c r="BF16" s="29">
        <f ca="1">SUMIF(bogenpreise!$A$2:$A$25,BE16,bogenpreise!$C$2:$C$24)</f>
        <v>1.2</v>
      </c>
      <c r="BG16" s="42">
        <f t="shared" ca="1" si="4"/>
        <v>6.8249999999999991E-2</v>
      </c>
      <c r="BH16" s="36"/>
    </row>
    <row r="17" spans="1:59" ht="17.25" customHeight="1" x14ac:dyDescent="0.25">
      <c r="A17" s="27">
        <v>4</v>
      </c>
      <c r="B17" s="28" t="str">
        <f t="shared" si="5"/>
        <v>C-Welle 4 mm</v>
      </c>
      <c r="C17" s="28" t="str">
        <f t="shared" si="6"/>
        <v>braun</v>
      </c>
      <c r="D17" s="28" t="str">
        <f t="shared" si="7"/>
        <v>C-Welle 4 mm braun</v>
      </c>
      <c r="F17" s="29">
        <f ca="1">SUMIF(bogenpreise!$A$2:$A$25,D17,bogenpreise!$C$2:$C$24)</f>
        <v>1.2</v>
      </c>
      <c r="G17" s="30">
        <f t="shared" ca="1" si="8"/>
        <v>6.8250000000000005E-2</v>
      </c>
      <c r="H17" s="27">
        <v>4</v>
      </c>
      <c r="I17" s="28" t="str">
        <f t="shared" si="9"/>
        <v>C-Welle 4 mm braun</v>
      </c>
      <c r="J17" s="29">
        <f ca="1">SUMIF(bogenpreise!$A$2:$A$25,I17,bogenpreise!$C$2:$C$24)</f>
        <v>1.2</v>
      </c>
      <c r="K17" s="42">
        <f t="shared" ca="1" si="10"/>
        <v>6.8249999999999991E-2</v>
      </c>
      <c r="M17" s="27">
        <v>4</v>
      </c>
      <c r="N17" s="28" t="str">
        <f t="shared" si="11"/>
        <v>C-Welle 4 mm</v>
      </c>
      <c r="O17" s="28" t="str">
        <f t="shared" si="12"/>
        <v>braun</v>
      </c>
      <c r="P17" s="28" t="str">
        <f t="shared" si="13"/>
        <v>C-Welle 4 mm braun</v>
      </c>
      <c r="R17" s="29">
        <f ca="1">SUMIF(bogenpreise!$A$2:$A$25,P17,bogenpreise!$C$2:$C$24)</f>
        <v>1.2</v>
      </c>
      <c r="S17" s="30">
        <f t="shared" ca="1" si="14"/>
        <v>6.8250000000000005E-2</v>
      </c>
      <c r="T17" s="27">
        <v>4</v>
      </c>
      <c r="U17" s="28" t="str">
        <f t="shared" si="15"/>
        <v>C-Welle 4 mm braun</v>
      </c>
      <c r="V17" s="29">
        <f ca="1">SUMIF(bogenpreise!$A$2:$A$25,U17,bogenpreise!$C$2:$C$24)</f>
        <v>1.2</v>
      </c>
      <c r="W17" s="42">
        <f t="shared" ca="1" si="1"/>
        <v>6.8249999999999991E-2</v>
      </c>
      <c r="Y17" s="27">
        <v>4</v>
      </c>
      <c r="Z17" s="28" t="str">
        <f t="shared" si="16"/>
        <v>C-Welle 4 mm</v>
      </c>
      <c r="AA17" s="28" t="str">
        <f t="shared" si="17"/>
        <v>braun</v>
      </c>
      <c r="AB17" s="28" t="str">
        <f t="shared" si="18"/>
        <v>C-Welle 4 mm braun</v>
      </c>
      <c r="AD17" s="29">
        <f ca="1">SUMIF(bogenpreise!$A$2:$A$25,AB17,bogenpreise!$C$2:$C$24)</f>
        <v>1.2</v>
      </c>
      <c r="AE17" s="30">
        <f t="shared" ca="1" si="19"/>
        <v>6.8250000000000005E-2</v>
      </c>
      <c r="AF17" s="27">
        <v>4</v>
      </c>
      <c r="AG17" s="28" t="str">
        <f t="shared" si="20"/>
        <v>C-Welle 4 mm braun</v>
      </c>
      <c r="AH17" s="29">
        <f ca="1">SUMIF(bogenpreise!$A$2:$A$25,AG17,bogenpreise!$C$2:$C$24)</f>
        <v>1.2</v>
      </c>
      <c r="AI17" s="42">
        <f t="shared" ca="1" si="2"/>
        <v>6.8249999999999991E-2</v>
      </c>
      <c r="AK17" s="27">
        <v>4</v>
      </c>
      <c r="AL17" s="28" t="str">
        <f t="shared" si="21"/>
        <v>C-Welle 4 mm</v>
      </c>
      <c r="AM17" s="28" t="str">
        <f t="shared" si="22"/>
        <v>braun</v>
      </c>
      <c r="AN17" s="28" t="str">
        <f t="shared" si="23"/>
        <v>C-Welle 4 mm braun</v>
      </c>
      <c r="AP17" s="29">
        <f ca="1">SUMIF(bogenpreise!$A$2:$A$25,AN17,bogenpreise!$C$2:$C$24)</f>
        <v>1.2</v>
      </c>
      <c r="AQ17" s="30">
        <f t="shared" ca="1" si="24"/>
        <v>6.8250000000000005E-2</v>
      </c>
      <c r="AR17" s="27">
        <v>4</v>
      </c>
      <c r="AS17" s="28" t="str">
        <f t="shared" si="25"/>
        <v>C-Welle 4 mm braun</v>
      </c>
      <c r="AT17" s="29">
        <f ca="1">SUMIF(bogenpreise!$A$2:$A$25,AS17,bogenpreise!$C$2:$C$24)</f>
        <v>1.2</v>
      </c>
      <c r="AU17" s="42">
        <f t="shared" ca="1" si="3"/>
        <v>6.8249999999999991E-2</v>
      </c>
      <c r="AW17" s="27">
        <v>4</v>
      </c>
      <c r="AX17" s="28" t="str">
        <f t="shared" si="26"/>
        <v>C-Welle 4 mm</v>
      </c>
      <c r="AY17" s="28" t="str">
        <f t="shared" si="27"/>
        <v>braun</v>
      </c>
      <c r="AZ17" s="28" t="str">
        <f t="shared" si="28"/>
        <v>C-Welle 4 mm braun</v>
      </c>
      <c r="BB17" s="29">
        <f ca="1">SUMIF(bogenpreise!$A$2:$A$25,AZ17,bogenpreise!$C$2:$C$24)</f>
        <v>1.2</v>
      </c>
      <c r="BC17" s="30">
        <f t="shared" ca="1" si="29"/>
        <v>6.8250000000000005E-2</v>
      </c>
      <c r="BD17" s="27">
        <v>4</v>
      </c>
      <c r="BE17" s="28" t="str">
        <f t="shared" si="30"/>
        <v>C-Welle 4 mm braun</v>
      </c>
      <c r="BF17" s="29">
        <f ca="1">SUMIF(bogenpreise!$A$2:$A$25,BE17,bogenpreise!$C$2:$C$24)</f>
        <v>1.2</v>
      </c>
      <c r="BG17" s="42">
        <f t="shared" ca="1" si="4"/>
        <v>6.8249999999999991E-2</v>
      </c>
    </row>
    <row r="18" spans="1:59" ht="17.25" customHeight="1" x14ac:dyDescent="0.25">
      <c r="A18" s="27">
        <v>5</v>
      </c>
      <c r="B18" s="28" t="str">
        <f t="shared" si="5"/>
        <v>C-Welle 4 mm</v>
      </c>
      <c r="C18" s="28" t="str">
        <f t="shared" si="6"/>
        <v>braun</v>
      </c>
      <c r="D18" s="28" t="str">
        <f t="shared" si="7"/>
        <v>C-Welle 4 mm braun</v>
      </c>
      <c r="F18" s="29">
        <f ca="1">SUMIF(bogenpreise!$A$2:$A$25,D18,bogenpreise!$C$2:$C$24)</f>
        <v>1.2</v>
      </c>
      <c r="G18" s="30">
        <f t="shared" ca="1" si="8"/>
        <v>6.8250000000000005E-2</v>
      </c>
      <c r="H18" s="27">
        <v>5</v>
      </c>
      <c r="I18" s="28" t="str">
        <f t="shared" si="9"/>
        <v>C-Welle 4 mm braun</v>
      </c>
      <c r="J18" s="29">
        <f ca="1">SUMIF(bogenpreise!$A$2:$A$25,I18,bogenpreise!$C$2:$C$24)</f>
        <v>1.2</v>
      </c>
      <c r="K18" s="42">
        <f t="shared" ca="1" si="10"/>
        <v>6.8249999999999991E-2</v>
      </c>
      <c r="M18" s="27">
        <v>5</v>
      </c>
      <c r="N18" s="28" t="str">
        <f t="shared" si="11"/>
        <v>C-Welle 4 mm</v>
      </c>
      <c r="O18" s="28" t="str">
        <f t="shared" si="12"/>
        <v>braun</v>
      </c>
      <c r="P18" s="28" t="str">
        <f t="shared" si="13"/>
        <v>C-Welle 4 mm braun</v>
      </c>
      <c r="R18" s="29">
        <f ca="1">SUMIF(bogenpreise!$A$2:$A$25,P18,bogenpreise!$C$2:$C$24)</f>
        <v>1.2</v>
      </c>
      <c r="S18" s="30">
        <f t="shared" ca="1" si="14"/>
        <v>6.8250000000000005E-2</v>
      </c>
      <c r="T18" s="27">
        <v>5</v>
      </c>
      <c r="U18" s="28" t="str">
        <f t="shared" si="15"/>
        <v>C-Welle 4 mm braun</v>
      </c>
      <c r="V18" s="29">
        <f ca="1">SUMIF(bogenpreise!$A$2:$A$25,U18,bogenpreise!$C$2:$C$24)</f>
        <v>1.2</v>
      </c>
      <c r="W18" s="42">
        <f t="shared" ca="1" si="1"/>
        <v>6.8249999999999991E-2</v>
      </c>
      <c r="Y18" s="27">
        <v>5</v>
      </c>
      <c r="Z18" s="28" t="str">
        <f t="shared" si="16"/>
        <v>C-Welle 4 mm</v>
      </c>
      <c r="AA18" s="28" t="str">
        <f t="shared" si="17"/>
        <v>braun</v>
      </c>
      <c r="AB18" s="28" t="str">
        <f t="shared" si="18"/>
        <v>C-Welle 4 mm braun</v>
      </c>
      <c r="AD18" s="29">
        <f ca="1">SUMIF(bogenpreise!$A$2:$A$25,AB18,bogenpreise!$C$2:$C$24)</f>
        <v>1.2</v>
      </c>
      <c r="AE18" s="30">
        <f t="shared" ca="1" si="19"/>
        <v>6.8250000000000005E-2</v>
      </c>
      <c r="AF18" s="27">
        <v>5</v>
      </c>
      <c r="AG18" s="28" t="str">
        <f t="shared" si="20"/>
        <v>C-Welle 4 mm braun</v>
      </c>
      <c r="AH18" s="29">
        <f ca="1">SUMIF(bogenpreise!$A$2:$A$25,AG18,bogenpreise!$C$2:$C$24)</f>
        <v>1.2</v>
      </c>
      <c r="AI18" s="42">
        <f t="shared" ca="1" si="2"/>
        <v>6.8249999999999991E-2</v>
      </c>
      <c r="AK18" s="27">
        <v>5</v>
      </c>
      <c r="AL18" s="28" t="str">
        <f t="shared" si="21"/>
        <v>C-Welle 4 mm</v>
      </c>
      <c r="AM18" s="28" t="str">
        <f t="shared" si="22"/>
        <v>braun</v>
      </c>
      <c r="AN18" s="28" t="str">
        <f t="shared" si="23"/>
        <v>C-Welle 4 mm braun</v>
      </c>
      <c r="AP18" s="29">
        <f ca="1">SUMIF(bogenpreise!$A$2:$A$25,AN18,bogenpreise!$C$2:$C$24)</f>
        <v>1.2</v>
      </c>
      <c r="AQ18" s="30">
        <f t="shared" ca="1" si="24"/>
        <v>6.8250000000000005E-2</v>
      </c>
      <c r="AR18" s="27">
        <v>5</v>
      </c>
      <c r="AS18" s="28" t="str">
        <f t="shared" si="25"/>
        <v>C-Welle 4 mm braun</v>
      </c>
      <c r="AT18" s="29">
        <f ca="1">SUMIF(bogenpreise!$A$2:$A$25,AS18,bogenpreise!$C$2:$C$24)</f>
        <v>1.2</v>
      </c>
      <c r="AU18" s="42">
        <f t="shared" ca="1" si="3"/>
        <v>6.8249999999999991E-2</v>
      </c>
      <c r="AW18" s="27">
        <v>5</v>
      </c>
      <c r="AX18" s="28" t="str">
        <f t="shared" si="26"/>
        <v>C-Welle 4 mm</v>
      </c>
      <c r="AY18" s="28" t="str">
        <f t="shared" si="27"/>
        <v>braun</v>
      </c>
      <c r="AZ18" s="28" t="str">
        <f t="shared" si="28"/>
        <v>C-Welle 4 mm braun</v>
      </c>
      <c r="BB18" s="29">
        <f ca="1">SUMIF(bogenpreise!$A$2:$A$25,AZ18,bogenpreise!$C$2:$C$24)</f>
        <v>1.2</v>
      </c>
      <c r="BC18" s="30">
        <f t="shared" ca="1" si="29"/>
        <v>6.8250000000000005E-2</v>
      </c>
      <c r="BD18" s="27">
        <v>5</v>
      </c>
      <c r="BE18" s="28" t="str">
        <f t="shared" si="30"/>
        <v>C-Welle 4 mm braun</v>
      </c>
      <c r="BF18" s="29">
        <f ca="1">SUMIF(bogenpreise!$A$2:$A$25,BE18,bogenpreise!$C$2:$C$24)</f>
        <v>1.2</v>
      </c>
      <c r="BG18" s="42">
        <f t="shared" ca="1" si="4"/>
        <v>6.8249999999999991E-2</v>
      </c>
    </row>
    <row r="19" spans="1:59" ht="17.25" customHeight="1" x14ac:dyDescent="0.25">
      <c r="A19" s="27">
        <v>6</v>
      </c>
      <c r="B19" s="28">
        <f t="shared" si="5"/>
        <v>0</v>
      </c>
      <c r="C19" s="28">
        <f t="shared" si="6"/>
        <v>0</v>
      </c>
      <c r="D19" s="28" t="str">
        <f t="shared" si="7"/>
        <v>0 0</v>
      </c>
      <c r="F19" s="29">
        <f ca="1">SUMIF(bogenpreise!$A$2:$A$25,D19,bogenpreise!$C$2:$C$24)</f>
        <v>0</v>
      </c>
      <c r="G19" s="30">
        <f t="shared" ca="1" si="8"/>
        <v>0</v>
      </c>
      <c r="H19" s="27">
        <v>6</v>
      </c>
      <c r="I19" s="28" t="str">
        <f t="shared" si="9"/>
        <v>0 0</v>
      </c>
      <c r="J19" s="29">
        <f ca="1">SUMIF(bogenpreise!$A$2:$A$25,I19,bogenpreise!$C$2:$C$24)</f>
        <v>0</v>
      </c>
      <c r="K19" s="42">
        <f t="shared" ca="1" si="10"/>
        <v>0</v>
      </c>
      <c r="M19" s="27">
        <v>6</v>
      </c>
      <c r="N19" s="28">
        <f t="shared" si="11"/>
        <v>0</v>
      </c>
      <c r="O19" s="28">
        <f t="shared" si="12"/>
        <v>0</v>
      </c>
      <c r="P19" s="28" t="str">
        <f t="shared" si="13"/>
        <v>0 0</v>
      </c>
      <c r="R19" s="29">
        <f ca="1">SUMIF(bogenpreise!$A$2:$A$25,P19,bogenpreise!$C$2:$C$24)</f>
        <v>0</v>
      </c>
      <c r="S19" s="30">
        <f t="shared" ca="1" si="14"/>
        <v>0</v>
      </c>
      <c r="T19" s="27">
        <v>6</v>
      </c>
      <c r="U19" s="28" t="str">
        <f t="shared" si="15"/>
        <v>0 0</v>
      </c>
      <c r="V19" s="29">
        <f ca="1">SUMIF(bogenpreise!$A$2:$A$25,U19,bogenpreise!$C$2:$C$24)</f>
        <v>0</v>
      </c>
      <c r="W19" s="42">
        <f t="shared" ca="1" si="1"/>
        <v>0</v>
      </c>
      <c r="Y19" s="27">
        <v>6</v>
      </c>
      <c r="Z19" s="28">
        <f t="shared" si="16"/>
        <v>0</v>
      </c>
      <c r="AA19" s="28">
        <f t="shared" si="17"/>
        <v>0</v>
      </c>
      <c r="AB19" s="28" t="str">
        <f t="shared" si="18"/>
        <v>0 0</v>
      </c>
      <c r="AD19" s="29">
        <f ca="1">SUMIF(bogenpreise!$A$2:$A$25,AB19,bogenpreise!$C$2:$C$24)</f>
        <v>0</v>
      </c>
      <c r="AE19" s="30">
        <f t="shared" ca="1" si="19"/>
        <v>0</v>
      </c>
      <c r="AF19" s="27">
        <v>6</v>
      </c>
      <c r="AG19" s="28" t="str">
        <f t="shared" si="20"/>
        <v>0 0</v>
      </c>
      <c r="AH19" s="29">
        <f ca="1">SUMIF(bogenpreise!$A$2:$A$25,AG19,bogenpreise!$C$2:$C$24)</f>
        <v>0</v>
      </c>
      <c r="AI19" s="42">
        <f t="shared" ca="1" si="2"/>
        <v>0</v>
      </c>
      <c r="AK19" s="27">
        <v>6</v>
      </c>
      <c r="AL19" s="28">
        <f t="shared" si="21"/>
        <v>0</v>
      </c>
      <c r="AM19" s="28">
        <f t="shared" si="22"/>
        <v>0</v>
      </c>
      <c r="AN19" s="28" t="str">
        <f t="shared" si="23"/>
        <v>0 0</v>
      </c>
      <c r="AP19" s="29">
        <f ca="1">SUMIF(bogenpreise!$A$2:$A$25,AN19,bogenpreise!$C$2:$C$24)</f>
        <v>0</v>
      </c>
      <c r="AQ19" s="30">
        <f t="shared" ca="1" si="24"/>
        <v>0</v>
      </c>
      <c r="AR19" s="27">
        <v>6</v>
      </c>
      <c r="AS19" s="28" t="str">
        <f t="shared" si="25"/>
        <v>0 0</v>
      </c>
      <c r="AT19" s="29">
        <f ca="1">SUMIF(bogenpreise!$A$2:$A$25,AS19,bogenpreise!$C$2:$C$24)</f>
        <v>0</v>
      </c>
      <c r="AU19" s="42">
        <f t="shared" ca="1" si="3"/>
        <v>0</v>
      </c>
      <c r="AW19" s="27">
        <v>6</v>
      </c>
      <c r="AX19" s="28">
        <f t="shared" si="26"/>
        <v>0</v>
      </c>
      <c r="AY19" s="28">
        <f t="shared" si="27"/>
        <v>0</v>
      </c>
      <c r="AZ19" s="28" t="str">
        <f t="shared" si="28"/>
        <v>0 0</v>
      </c>
      <c r="BB19" s="29">
        <f ca="1">SUMIF(bogenpreise!$A$2:$A$25,AZ19,bogenpreise!$C$2:$C$24)</f>
        <v>0</v>
      </c>
      <c r="BC19" s="30">
        <f t="shared" ca="1" si="29"/>
        <v>0</v>
      </c>
      <c r="BD19" s="27">
        <v>6</v>
      </c>
      <c r="BE19" s="28" t="str">
        <f t="shared" si="30"/>
        <v>0 0</v>
      </c>
      <c r="BF19" s="29">
        <f ca="1">SUMIF(bogenpreise!$A$2:$A$25,BE19,bogenpreise!$C$2:$C$24)</f>
        <v>0</v>
      </c>
      <c r="BG19" s="42">
        <f t="shared" ca="1" si="4"/>
        <v>0</v>
      </c>
    </row>
    <row r="20" spans="1:59" ht="17.25" customHeight="1" x14ac:dyDescent="0.25">
      <c r="A20" s="27">
        <v>7</v>
      </c>
      <c r="B20" s="28">
        <f t="shared" si="5"/>
        <v>0</v>
      </c>
      <c r="C20" s="28">
        <f t="shared" si="6"/>
        <v>0</v>
      </c>
      <c r="D20" s="28" t="str">
        <f t="shared" si="7"/>
        <v>0 0</v>
      </c>
      <c r="F20" s="29">
        <f ca="1">SUMIF(bogenpreise!$A$2:$A$25,D20,bogenpreise!$C$2:$C$24)</f>
        <v>0</v>
      </c>
      <c r="G20" s="30">
        <f t="shared" ca="1" si="8"/>
        <v>0</v>
      </c>
      <c r="H20" s="27">
        <v>7</v>
      </c>
      <c r="I20" s="28" t="str">
        <f t="shared" si="9"/>
        <v>0 0</v>
      </c>
      <c r="J20" s="29">
        <f ca="1">SUMIF(bogenpreise!$A$2:$A$25,I20,bogenpreise!$C$2:$C$24)</f>
        <v>0</v>
      </c>
      <c r="K20" s="42">
        <f t="shared" ca="1" si="10"/>
        <v>0</v>
      </c>
      <c r="M20" s="27">
        <v>7</v>
      </c>
      <c r="N20" s="28">
        <f t="shared" si="11"/>
        <v>0</v>
      </c>
      <c r="O20" s="28">
        <f t="shared" si="12"/>
        <v>0</v>
      </c>
      <c r="P20" s="28" t="str">
        <f t="shared" si="13"/>
        <v>0 0</v>
      </c>
      <c r="R20" s="29">
        <f ca="1">SUMIF(bogenpreise!$A$2:$A$25,P20,bogenpreise!$C$2:$C$24)</f>
        <v>0</v>
      </c>
      <c r="S20" s="30">
        <f t="shared" ca="1" si="14"/>
        <v>0</v>
      </c>
      <c r="T20" s="27">
        <v>7</v>
      </c>
      <c r="U20" s="28" t="str">
        <f t="shared" si="15"/>
        <v>0 0</v>
      </c>
      <c r="V20" s="29">
        <f ca="1">SUMIF(bogenpreise!$A$2:$A$25,U20,bogenpreise!$C$2:$C$24)</f>
        <v>0</v>
      </c>
      <c r="W20" s="42">
        <f t="shared" ca="1" si="1"/>
        <v>0</v>
      </c>
      <c r="Y20" s="27">
        <v>7</v>
      </c>
      <c r="Z20" s="28">
        <f t="shared" si="16"/>
        <v>0</v>
      </c>
      <c r="AA20" s="28">
        <f t="shared" si="17"/>
        <v>0</v>
      </c>
      <c r="AB20" s="28" t="str">
        <f t="shared" si="18"/>
        <v>0 0</v>
      </c>
      <c r="AD20" s="29">
        <f ca="1">SUMIF(bogenpreise!$A$2:$A$25,AB20,bogenpreise!$C$2:$C$24)</f>
        <v>0</v>
      </c>
      <c r="AE20" s="30">
        <f t="shared" ca="1" si="19"/>
        <v>0</v>
      </c>
      <c r="AF20" s="27">
        <v>7</v>
      </c>
      <c r="AG20" s="28" t="str">
        <f t="shared" si="20"/>
        <v>0 0</v>
      </c>
      <c r="AH20" s="29">
        <f ca="1">SUMIF(bogenpreise!$A$2:$A$25,AG20,bogenpreise!$C$2:$C$24)</f>
        <v>0</v>
      </c>
      <c r="AI20" s="42">
        <f t="shared" ca="1" si="2"/>
        <v>0</v>
      </c>
      <c r="AK20" s="27">
        <v>7</v>
      </c>
      <c r="AL20" s="28">
        <f t="shared" si="21"/>
        <v>0</v>
      </c>
      <c r="AM20" s="28">
        <f t="shared" si="22"/>
        <v>0</v>
      </c>
      <c r="AN20" s="28" t="str">
        <f t="shared" si="23"/>
        <v>0 0</v>
      </c>
      <c r="AP20" s="29">
        <f ca="1">SUMIF(bogenpreise!$A$2:$A$25,AN20,bogenpreise!$C$2:$C$24)</f>
        <v>0</v>
      </c>
      <c r="AQ20" s="30">
        <f t="shared" ca="1" si="24"/>
        <v>0</v>
      </c>
      <c r="AR20" s="27">
        <v>7</v>
      </c>
      <c r="AS20" s="28" t="str">
        <f t="shared" si="25"/>
        <v>0 0</v>
      </c>
      <c r="AT20" s="29">
        <f ca="1">SUMIF(bogenpreise!$A$2:$A$25,AS20,bogenpreise!$C$2:$C$24)</f>
        <v>0</v>
      </c>
      <c r="AU20" s="42">
        <f t="shared" ca="1" si="3"/>
        <v>0</v>
      </c>
      <c r="AW20" s="27">
        <v>7</v>
      </c>
      <c r="AX20" s="28">
        <f t="shared" si="26"/>
        <v>0</v>
      </c>
      <c r="AY20" s="28">
        <f t="shared" si="27"/>
        <v>0</v>
      </c>
      <c r="AZ20" s="28" t="str">
        <f t="shared" si="28"/>
        <v>0 0</v>
      </c>
      <c r="BB20" s="29">
        <f ca="1">SUMIF(bogenpreise!$A$2:$A$25,AZ20,bogenpreise!$C$2:$C$24)</f>
        <v>0</v>
      </c>
      <c r="BC20" s="30">
        <f t="shared" ca="1" si="29"/>
        <v>0</v>
      </c>
      <c r="BD20" s="27">
        <v>7</v>
      </c>
      <c r="BE20" s="28" t="str">
        <f t="shared" si="30"/>
        <v>0 0</v>
      </c>
      <c r="BF20" s="29">
        <f ca="1">SUMIF(bogenpreise!$A$2:$A$25,BE20,bogenpreise!$C$2:$C$24)</f>
        <v>0</v>
      </c>
      <c r="BG20" s="42">
        <f t="shared" ca="1" si="4"/>
        <v>0</v>
      </c>
    </row>
    <row r="21" spans="1:59" ht="17.25" customHeight="1" x14ac:dyDescent="0.25">
      <c r="A21" s="27">
        <v>8</v>
      </c>
      <c r="B21" s="28">
        <f t="shared" si="5"/>
        <v>0</v>
      </c>
      <c r="C21" s="28">
        <f t="shared" si="6"/>
        <v>0</v>
      </c>
      <c r="D21" s="28" t="str">
        <f t="shared" si="7"/>
        <v>0 0</v>
      </c>
      <c r="F21" s="29">
        <f ca="1">SUMIF(bogenpreise!$A$2:$A$25,D21,bogenpreise!$C$2:$C$24)</f>
        <v>0</v>
      </c>
      <c r="G21" s="30">
        <f t="shared" ca="1" si="8"/>
        <v>0</v>
      </c>
      <c r="H21" s="27">
        <v>8</v>
      </c>
      <c r="I21" s="28" t="str">
        <f t="shared" si="9"/>
        <v>0 0</v>
      </c>
      <c r="J21" s="29">
        <f ca="1">SUMIF(bogenpreise!$A$2:$A$25,I21,bogenpreise!$C$2:$C$24)</f>
        <v>0</v>
      </c>
      <c r="K21" s="42">
        <f t="shared" ca="1" si="10"/>
        <v>0</v>
      </c>
      <c r="M21" s="27">
        <v>8</v>
      </c>
      <c r="N21" s="28">
        <f t="shared" si="11"/>
        <v>0</v>
      </c>
      <c r="O21" s="28">
        <f t="shared" si="12"/>
        <v>0</v>
      </c>
      <c r="P21" s="28" t="str">
        <f t="shared" si="13"/>
        <v>0 0</v>
      </c>
      <c r="R21" s="29">
        <f ca="1">SUMIF(bogenpreise!$A$2:$A$25,P21,bogenpreise!$C$2:$C$24)</f>
        <v>0</v>
      </c>
      <c r="S21" s="30">
        <f t="shared" ca="1" si="14"/>
        <v>0</v>
      </c>
      <c r="T21" s="27">
        <v>8</v>
      </c>
      <c r="U21" s="28" t="str">
        <f t="shared" si="15"/>
        <v>0 0</v>
      </c>
      <c r="V21" s="29">
        <f ca="1">SUMIF(bogenpreise!$A$2:$A$25,U21,bogenpreise!$C$2:$C$24)</f>
        <v>0</v>
      </c>
      <c r="W21" s="42">
        <f t="shared" ca="1" si="1"/>
        <v>0</v>
      </c>
      <c r="Y21" s="27">
        <v>8</v>
      </c>
      <c r="Z21" s="28">
        <f t="shared" si="16"/>
        <v>0</v>
      </c>
      <c r="AA21" s="28">
        <f t="shared" si="17"/>
        <v>0</v>
      </c>
      <c r="AB21" s="28" t="str">
        <f t="shared" si="18"/>
        <v>0 0</v>
      </c>
      <c r="AD21" s="29">
        <f ca="1">SUMIF(bogenpreise!$A$2:$A$25,AB21,bogenpreise!$C$2:$C$24)</f>
        <v>0</v>
      </c>
      <c r="AE21" s="30">
        <f t="shared" ca="1" si="19"/>
        <v>0</v>
      </c>
      <c r="AF21" s="27">
        <v>8</v>
      </c>
      <c r="AG21" s="28" t="str">
        <f t="shared" si="20"/>
        <v>0 0</v>
      </c>
      <c r="AH21" s="29">
        <f ca="1">SUMIF(bogenpreise!$A$2:$A$25,AG21,bogenpreise!$C$2:$C$24)</f>
        <v>0</v>
      </c>
      <c r="AI21" s="42">
        <f t="shared" ca="1" si="2"/>
        <v>0</v>
      </c>
      <c r="AK21" s="27">
        <v>8</v>
      </c>
      <c r="AL21" s="28">
        <f t="shared" si="21"/>
        <v>0</v>
      </c>
      <c r="AM21" s="28">
        <f t="shared" si="22"/>
        <v>0</v>
      </c>
      <c r="AN21" s="28" t="str">
        <f t="shared" si="23"/>
        <v>0 0</v>
      </c>
      <c r="AP21" s="29">
        <f ca="1">SUMIF(bogenpreise!$A$2:$A$25,AN21,bogenpreise!$C$2:$C$24)</f>
        <v>0</v>
      </c>
      <c r="AQ21" s="30">
        <f t="shared" ca="1" si="24"/>
        <v>0</v>
      </c>
      <c r="AR21" s="27">
        <v>8</v>
      </c>
      <c r="AS21" s="28" t="str">
        <f t="shared" si="25"/>
        <v>0 0</v>
      </c>
      <c r="AT21" s="29">
        <f ca="1">SUMIF(bogenpreise!$A$2:$A$25,AS21,bogenpreise!$C$2:$C$24)</f>
        <v>0</v>
      </c>
      <c r="AU21" s="42">
        <f t="shared" ca="1" si="3"/>
        <v>0</v>
      </c>
      <c r="AW21" s="27">
        <v>8</v>
      </c>
      <c r="AX21" s="28">
        <f t="shared" si="26"/>
        <v>0</v>
      </c>
      <c r="AY21" s="28">
        <f t="shared" si="27"/>
        <v>0</v>
      </c>
      <c r="AZ21" s="28" t="str">
        <f t="shared" si="28"/>
        <v>0 0</v>
      </c>
      <c r="BB21" s="29">
        <f ca="1">SUMIF(bogenpreise!$A$2:$A$25,AZ21,bogenpreise!$C$2:$C$24)</f>
        <v>0</v>
      </c>
      <c r="BC21" s="30">
        <f t="shared" ca="1" si="29"/>
        <v>0</v>
      </c>
      <c r="BD21" s="27">
        <v>8</v>
      </c>
      <c r="BE21" s="28" t="str">
        <f t="shared" si="30"/>
        <v>0 0</v>
      </c>
      <c r="BF21" s="29">
        <f ca="1">SUMIF(bogenpreise!$A$2:$A$25,BE21,bogenpreise!$C$2:$C$24)</f>
        <v>0</v>
      </c>
      <c r="BG21" s="42">
        <f t="shared" ca="1" si="4"/>
        <v>0</v>
      </c>
    </row>
    <row r="22" spans="1:59" ht="17.25" customHeight="1" x14ac:dyDescent="0.25">
      <c r="A22" s="27">
        <v>9</v>
      </c>
      <c r="B22" s="28">
        <f t="shared" si="5"/>
        <v>0</v>
      </c>
      <c r="C22" s="28">
        <f t="shared" si="6"/>
        <v>0</v>
      </c>
      <c r="D22" s="28" t="str">
        <f t="shared" si="7"/>
        <v>0 0</v>
      </c>
      <c r="F22" s="29">
        <f ca="1">SUMIF(bogenpreise!$A$2:$A$25,D22,bogenpreise!$C$2:$C$24)</f>
        <v>0</v>
      </c>
      <c r="G22" s="30">
        <f t="shared" ca="1" si="8"/>
        <v>0</v>
      </c>
      <c r="H22" s="27">
        <v>9</v>
      </c>
      <c r="I22" s="28" t="str">
        <f t="shared" si="9"/>
        <v>0 0</v>
      </c>
      <c r="J22" s="29">
        <f ca="1">SUMIF(bogenpreise!$A$2:$A$25,I22,bogenpreise!$C$2:$C$24)</f>
        <v>0</v>
      </c>
      <c r="K22" s="42">
        <f t="shared" ca="1" si="10"/>
        <v>0</v>
      </c>
      <c r="M22" s="27">
        <v>9</v>
      </c>
      <c r="N22" s="28">
        <f t="shared" si="11"/>
        <v>0</v>
      </c>
      <c r="O22" s="28">
        <f t="shared" si="12"/>
        <v>0</v>
      </c>
      <c r="P22" s="28" t="str">
        <f t="shared" si="13"/>
        <v>0 0</v>
      </c>
      <c r="R22" s="29">
        <f ca="1">SUMIF(bogenpreise!$A$2:$A$25,P22,bogenpreise!$C$2:$C$24)</f>
        <v>0</v>
      </c>
      <c r="S22" s="30">
        <f t="shared" ca="1" si="14"/>
        <v>0</v>
      </c>
      <c r="T22" s="27">
        <v>9</v>
      </c>
      <c r="U22" s="28" t="str">
        <f t="shared" si="15"/>
        <v>0 0</v>
      </c>
      <c r="V22" s="29">
        <f ca="1">SUMIF(bogenpreise!$A$2:$A$25,U22,bogenpreise!$C$2:$C$24)</f>
        <v>0</v>
      </c>
      <c r="W22" s="42">
        <f t="shared" ca="1" si="1"/>
        <v>0</v>
      </c>
      <c r="Y22" s="27">
        <v>9</v>
      </c>
      <c r="Z22" s="28">
        <f t="shared" si="16"/>
        <v>0</v>
      </c>
      <c r="AA22" s="28">
        <f t="shared" si="17"/>
        <v>0</v>
      </c>
      <c r="AB22" s="28" t="str">
        <f t="shared" si="18"/>
        <v>0 0</v>
      </c>
      <c r="AD22" s="29">
        <f ca="1">SUMIF(bogenpreise!$A$2:$A$25,AB22,bogenpreise!$C$2:$C$24)</f>
        <v>0</v>
      </c>
      <c r="AE22" s="30">
        <f t="shared" ca="1" si="19"/>
        <v>0</v>
      </c>
      <c r="AF22" s="27">
        <v>9</v>
      </c>
      <c r="AG22" s="28" t="str">
        <f t="shared" si="20"/>
        <v>0 0</v>
      </c>
      <c r="AH22" s="29">
        <f ca="1">SUMIF(bogenpreise!$A$2:$A$25,AG22,bogenpreise!$C$2:$C$24)</f>
        <v>0</v>
      </c>
      <c r="AI22" s="42">
        <f t="shared" ca="1" si="2"/>
        <v>0</v>
      </c>
      <c r="AK22" s="27">
        <v>9</v>
      </c>
      <c r="AL22" s="28">
        <f t="shared" si="21"/>
        <v>0</v>
      </c>
      <c r="AM22" s="28">
        <f t="shared" si="22"/>
        <v>0</v>
      </c>
      <c r="AN22" s="28" t="str">
        <f t="shared" si="23"/>
        <v>0 0</v>
      </c>
      <c r="AP22" s="29">
        <f ca="1">SUMIF(bogenpreise!$A$2:$A$25,AN22,bogenpreise!$C$2:$C$24)</f>
        <v>0</v>
      </c>
      <c r="AQ22" s="30">
        <f t="shared" ca="1" si="24"/>
        <v>0</v>
      </c>
      <c r="AR22" s="27">
        <v>9</v>
      </c>
      <c r="AS22" s="28" t="str">
        <f t="shared" si="25"/>
        <v>0 0</v>
      </c>
      <c r="AT22" s="29">
        <f ca="1">SUMIF(bogenpreise!$A$2:$A$25,AS22,bogenpreise!$C$2:$C$24)</f>
        <v>0</v>
      </c>
      <c r="AU22" s="42">
        <f t="shared" ca="1" si="3"/>
        <v>0</v>
      </c>
      <c r="AW22" s="27">
        <v>9</v>
      </c>
      <c r="AX22" s="28">
        <f t="shared" si="26"/>
        <v>0</v>
      </c>
      <c r="AY22" s="28">
        <f t="shared" si="27"/>
        <v>0</v>
      </c>
      <c r="AZ22" s="28" t="str">
        <f t="shared" si="28"/>
        <v>0 0</v>
      </c>
      <c r="BB22" s="29">
        <f ca="1">SUMIF(bogenpreise!$A$2:$A$25,AZ22,bogenpreise!$C$2:$C$24)</f>
        <v>0</v>
      </c>
      <c r="BC22" s="30">
        <f t="shared" ca="1" si="29"/>
        <v>0</v>
      </c>
      <c r="BD22" s="27">
        <v>9</v>
      </c>
      <c r="BE22" s="28" t="str">
        <f t="shared" si="30"/>
        <v>0 0</v>
      </c>
      <c r="BF22" s="29">
        <f ca="1">SUMIF(bogenpreise!$A$2:$A$25,BE22,bogenpreise!$C$2:$C$24)</f>
        <v>0</v>
      </c>
      <c r="BG22" s="42">
        <f t="shared" ca="1" si="4"/>
        <v>0</v>
      </c>
    </row>
    <row r="23" spans="1:59" ht="17.25" customHeight="1" x14ac:dyDescent="0.25">
      <c r="A23" s="27">
        <v>10</v>
      </c>
      <c r="B23" s="28">
        <f t="shared" si="5"/>
        <v>0</v>
      </c>
      <c r="C23" s="28">
        <f t="shared" si="6"/>
        <v>0</v>
      </c>
      <c r="D23" s="28" t="str">
        <f t="shared" si="7"/>
        <v>0 0</v>
      </c>
      <c r="F23" s="29">
        <f ca="1">SUMIF(bogenpreise!$A$2:$A$25,D23,bogenpreise!$C$2:$C$24)</f>
        <v>0</v>
      </c>
      <c r="G23" s="30">
        <f t="shared" ca="1" si="8"/>
        <v>0</v>
      </c>
      <c r="H23" s="27">
        <v>10</v>
      </c>
      <c r="I23" s="28" t="str">
        <f t="shared" si="9"/>
        <v>0 0</v>
      </c>
      <c r="J23" s="29">
        <f ca="1">SUMIF(bogenpreise!$A$2:$A$25,I23,bogenpreise!$C$2:$C$24)</f>
        <v>0</v>
      </c>
      <c r="K23" s="42">
        <f t="shared" ca="1" si="10"/>
        <v>0</v>
      </c>
      <c r="M23" s="27">
        <v>10</v>
      </c>
      <c r="N23" s="28">
        <f t="shared" si="11"/>
        <v>0</v>
      </c>
      <c r="O23" s="28">
        <f t="shared" si="12"/>
        <v>0</v>
      </c>
      <c r="P23" s="28" t="str">
        <f t="shared" si="13"/>
        <v>0 0</v>
      </c>
      <c r="R23" s="29">
        <f ca="1">SUMIF(bogenpreise!$A$2:$A$25,P23,bogenpreise!$C$2:$C$24)</f>
        <v>0</v>
      </c>
      <c r="S23" s="30">
        <f t="shared" ca="1" si="14"/>
        <v>0</v>
      </c>
      <c r="T23" s="27">
        <v>10</v>
      </c>
      <c r="U23" s="28" t="str">
        <f t="shared" si="15"/>
        <v>0 0</v>
      </c>
      <c r="V23" s="29">
        <f ca="1">SUMIF(bogenpreise!$A$2:$A$25,U23,bogenpreise!$C$2:$C$24)</f>
        <v>0</v>
      </c>
      <c r="W23" s="42">
        <f t="shared" ca="1" si="1"/>
        <v>0</v>
      </c>
      <c r="Y23" s="27">
        <v>10</v>
      </c>
      <c r="Z23" s="28">
        <f t="shared" si="16"/>
        <v>0</v>
      </c>
      <c r="AA23" s="28">
        <f t="shared" si="17"/>
        <v>0</v>
      </c>
      <c r="AB23" s="28" t="str">
        <f t="shared" si="18"/>
        <v>0 0</v>
      </c>
      <c r="AD23" s="29">
        <f ca="1">SUMIF(bogenpreise!$A$2:$A$25,AB23,bogenpreise!$C$2:$C$24)</f>
        <v>0</v>
      </c>
      <c r="AE23" s="30">
        <f t="shared" ca="1" si="19"/>
        <v>0</v>
      </c>
      <c r="AF23" s="27">
        <v>10</v>
      </c>
      <c r="AG23" s="28" t="str">
        <f t="shared" si="20"/>
        <v>0 0</v>
      </c>
      <c r="AH23" s="29">
        <f ca="1">SUMIF(bogenpreise!$A$2:$A$25,AG23,bogenpreise!$C$2:$C$24)</f>
        <v>0</v>
      </c>
      <c r="AI23" s="42">
        <f t="shared" ca="1" si="2"/>
        <v>0</v>
      </c>
      <c r="AK23" s="27">
        <v>10</v>
      </c>
      <c r="AL23" s="28">
        <f t="shared" si="21"/>
        <v>0</v>
      </c>
      <c r="AM23" s="28">
        <f t="shared" si="22"/>
        <v>0</v>
      </c>
      <c r="AN23" s="28" t="str">
        <f t="shared" si="23"/>
        <v>0 0</v>
      </c>
      <c r="AP23" s="29">
        <f ca="1">SUMIF(bogenpreise!$A$2:$A$25,AN23,bogenpreise!$C$2:$C$24)</f>
        <v>0</v>
      </c>
      <c r="AQ23" s="30">
        <f t="shared" ca="1" si="24"/>
        <v>0</v>
      </c>
      <c r="AR23" s="27">
        <v>10</v>
      </c>
      <c r="AS23" s="28" t="str">
        <f t="shared" si="25"/>
        <v>0 0</v>
      </c>
      <c r="AT23" s="29">
        <f ca="1">SUMIF(bogenpreise!$A$2:$A$25,AS23,bogenpreise!$C$2:$C$24)</f>
        <v>0</v>
      </c>
      <c r="AU23" s="42">
        <f t="shared" ca="1" si="3"/>
        <v>0</v>
      </c>
      <c r="AW23" s="27">
        <v>10</v>
      </c>
      <c r="AX23" s="28">
        <f t="shared" si="26"/>
        <v>0</v>
      </c>
      <c r="AY23" s="28">
        <f t="shared" si="27"/>
        <v>0</v>
      </c>
      <c r="AZ23" s="28" t="str">
        <f t="shared" si="28"/>
        <v>0 0</v>
      </c>
      <c r="BB23" s="29">
        <f ca="1">SUMIF(bogenpreise!$A$2:$A$25,AZ23,bogenpreise!$C$2:$C$24)</f>
        <v>0</v>
      </c>
      <c r="BC23" s="30">
        <f t="shared" ca="1" si="29"/>
        <v>0</v>
      </c>
      <c r="BD23" s="27">
        <v>10</v>
      </c>
      <c r="BE23" s="28" t="str">
        <f t="shared" si="30"/>
        <v>0 0</v>
      </c>
      <c r="BF23" s="29">
        <f ca="1">SUMIF(bogenpreise!$A$2:$A$25,BE23,bogenpreise!$C$2:$C$24)</f>
        <v>0</v>
      </c>
      <c r="BG23" s="42">
        <f t="shared" ca="1" si="4"/>
        <v>0</v>
      </c>
    </row>
    <row r="24" spans="1:59" ht="17.25" customHeight="1" x14ac:dyDescent="0.25">
      <c r="A24" s="27">
        <v>11</v>
      </c>
      <c r="B24" s="28">
        <f t="shared" si="5"/>
        <v>0</v>
      </c>
      <c r="C24" s="28">
        <f t="shared" si="6"/>
        <v>0</v>
      </c>
      <c r="D24" s="28" t="str">
        <f t="shared" si="7"/>
        <v>0 0</v>
      </c>
      <c r="F24" s="29">
        <f ca="1">SUMIF(bogenpreise!$A$2:$A$25,D24,bogenpreise!$C$2:$C$24)</f>
        <v>0</v>
      </c>
      <c r="G24" s="30">
        <f t="shared" ca="1" si="8"/>
        <v>0</v>
      </c>
      <c r="H24" s="27">
        <v>11</v>
      </c>
      <c r="I24" s="28" t="str">
        <f t="shared" si="9"/>
        <v>0 0</v>
      </c>
      <c r="J24" s="29">
        <f ca="1">SUMIF(bogenpreise!$A$2:$A$25,I24,bogenpreise!$C$2:$C$24)</f>
        <v>0</v>
      </c>
      <c r="K24" s="42">
        <f t="shared" ca="1" si="10"/>
        <v>0</v>
      </c>
      <c r="M24" s="27">
        <v>11</v>
      </c>
      <c r="N24" s="28">
        <f t="shared" si="11"/>
        <v>0</v>
      </c>
      <c r="O24" s="28">
        <f t="shared" si="12"/>
        <v>0</v>
      </c>
      <c r="P24" s="28" t="str">
        <f t="shared" si="13"/>
        <v>0 0</v>
      </c>
      <c r="R24" s="29">
        <f ca="1">SUMIF(bogenpreise!$A$2:$A$25,P24,bogenpreise!$C$2:$C$24)</f>
        <v>0</v>
      </c>
      <c r="S24" s="30">
        <f t="shared" ca="1" si="14"/>
        <v>0</v>
      </c>
      <c r="T24" s="27">
        <v>11</v>
      </c>
      <c r="U24" s="28" t="str">
        <f t="shared" si="15"/>
        <v>0 0</v>
      </c>
      <c r="V24" s="29">
        <f ca="1">SUMIF(bogenpreise!$A$2:$A$25,U24,bogenpreise!$C$2:$C$24)</f>
        <v>0</v>
      </c>
      <c r="W24" s="42">
        <f t="shared" ca="1" si="1"/>
        <v>0</v>
      </c>
      <c r="Y24" s="27">
        <v>11</v>
      </c>
      <c r="Z24" s="28">
        <f t="shared" si="16"/>
        <v>0</v>
      </c>
      <c r="AA24" s="28">
        <f t="shared" si="17"/>
        <v>0</v>
      </c>
      <c r="AB24" s="28" t="str">
        <f t="shared" si="18"/>
        <v>0 0</v>
      </c>
      <c r="AD24" s="29">
        <f ca="1">SUMIF(bogenpreise!$A$2:$A$25,AB24,bogenpreise!$C$2:$C$24)</f>
        <v>0</v>
      </c>
      <c r="AE24" s="30">
        <f t="shared" ca="1" si="19"/>
        <v>0</v>
      </c>
      <c r="AF24" s="27">
        <v>11</v>
      </c>
      <c r="AG24" s="28" t="str">
        <f t="shared" si="20"/>
        <v>0 0</v>
      </c>
      <c r="AH24" s="29">
        <f ca="1">SUMIF(bogenpreise!$A$2:$A$25,AG24,bogenpreise!$C$2:$C$24)</f>
        <v>0</v>
      </c>
      <c r="AI24" s="42">
        <f t="shared" ca="1" si="2"/>
        <v>0</v>
      </c>
      <c r="AK24" s="27">
        <v>11</v>
      </c>
      <c r="AL24" s="28">
        <f t="shared" si="21"/>
        <v>0</v>
      </c>
      <c r="AM24" s="28">
        <f t="shared" si="22"/>
        <v>0</v>
      </c>
      <c r="AN24" s="28" t="str">
        <f t="shared" si="23"/>
        <v>0 0</v>
      </c>
      <c r="AP24" s="29">
        <f ca="1">SUMIF(bogenpreise!$A$2:$A$25,AN24,bogenpreise!$C$2:$C$24)</f>
        <v>0</v>
      </c>
      <c r="AQ24" s="30">
        <f t="shared" ca="1" si="24"/>
        <v>0</v>
      </c>
      <c r="AR24" s="27">
        <v>11</v>
      </c>
      <c r="AS24" s="28" t="str">
        <f t="shared" si="25"/>
        <v>0 0</v>
      </c>
      <c r="AT24" s="29">
        <f ca="1">SUMIF(bogenpreise!$A$2:$A$25,AS24,bogenpreise!$C$2:$C$24)</f>
        <v>0</v>
      </c>
      <c r="AU24" s="42">
        <f t="shared" ca="1" si="3"/>
        <v>0</v>
      </c>
      <c r="AW24" s="27">
        <v>11</v>
      </c>
      <c r="AX24" s="28">
        <f t="shared" si="26"/>
        <v>0</v>
      </c>
      <c r="AY24" s="28">
        <f t="shared" si="27"/>
        <v>0</v>
      </c>
      <c r="AZ24" s="28" t="str">
        <f t="shared" si="28"/>
        <v>0 0</v>
      </c>
      <c r="BB24" s="29">
        <f ca="1">SUMIF(bogenpreise!$A$2:$A$25,AZ24,bogenpreise!$C$2:$C$24)</f>
        <v>0</v>
      </c>
      <c r="BC24" s="30">
        <f t="shared" ca="1" si="29"/>
        <v>0</v>
      </c>
      <c r="BD24" s="27">
        <v>11</v>
      </c>
      <c r="BE24" s="28" t="str">
        <f t="shared" si="30"/>
        <v>0 0</v>
      </c>
      <c r="BF24" s="29">
        <f ca="1">SUMIF(bogenpreise!$A$2:$A$25,BE24,bogenpreise!$C$2:$C$24)</f>
        <v>0</v>
      </c>
      <c r="BG24" s="42">
        <f t="shared" ca="1" si="4"/>
        <v>0</v>
      </c>
    </row>
    <row r="25" spans="1:59" ht="17.25" customHeight="1" x14ac:dyDescent="0.25">
      <c r="A25" s="27">
        <v>12</v>
      </c>
      <c r="B25" s="28">
        <f t="shared" si="5"/>
        <v>0</v>
      </c>
      <c r="C25" s="28">
        <f t="shared" si="6"/>
        <v>0</v>
      </c>
      <c r="D25" s="28" t="str">
        <f t="shared" si="7"/>
        <v>0 0</v>
      </c>
      <c r="F25" s="29">
        <f ca="1">SUMIF(bogenpreise!$A$2:$A$25,D25,bogenpreise!$C$2:$C$24)</f>
        <v>0</v>
      </c>
      <c r="G25" s="30">
        <f t="shared" ca="1" si="8"/>
        <v>0</v>
      </c>
      <c r="H25" s="27">
        <v>12</v>
      </c>
      <c r="I25" s="28" t="str">
        <f t="shared" si="9"/>
        <v>0 0</v>
      </c>
      <c r="J25" s="29">
        <f ca="1">SUMIF(bogenpreise!$A$2:$A$25,I25,bogenpreise!$C$2:$C$24)</f>
        <v>0</v>
      </c>
      <c r="K25" s="42">
        <f t="shared" ca="1" si="10"/>
        <v>0</v>
      </c>
      <c r="M25" s="27">
        <v>12</v>
      </c>
      <c r="N25" s="28">
        <f t="shared" si="11"/>
        <v>0</v>
      </c>
      <c r="O25" s="28">
        <f t="shared" si="12"/>
        <v>0</v>
      </c>
      <c r="P25" s="28" t="str">
        <f t="shared" si="13"/>
        <v>0 0</v>
      </c>
      <c r="R25" s="29">
        <f ca="1">SUMIF(bogenpreise!$A$2:$A$25,P25,bogenpreise!$C$2:$C$24)</f>
        <v>0</v>
      </c>
      <c r="S25" s="30">
        <f t="shared" ca="1" si="14"/>
        <v>0</v>
      </c>
      <c r="T25" s="27">
        <v>12</v>
      </c>
      <c r="U25" s="28" t="str">
        <f t="shared" si="15"/>
        <v>0 0</v>
      </c>
      <c r="V25" s="29">
        <f ca="1">SUMIF(bogenpreise!$A$2:$A$25,U25,bogenpreise!$C$2:$C$24)</f>
        <v>0</v>
      </c>
      <c r="W25" s="42">
        <f t="shared" ca="1" si="1"/>
        <v>0</v>
      </c>
      <c r="Y25" s="27">
        <v>12</v>
      </c>
      <c r="Z25" s="28">
        <f t="shared" si="16"/>
        <v>0</v>
      </c>
      <c r="AA25" s="28">
        <f t="shared" si="17"/>
        <v>0</v>
      </c>
      <c r="AB25" s="28" t="str">
        <f t="shared" si="18"/>
        <v>0 0</v>
      </c>
      <c r="AD25" s="29">
        <f ca="1">SUMIF(bogenpreise!$A$2:$A$25,AB25,bogenpreise!$C$2:$C$24)</f>
        <v>0</v>
      </c>
      <c r="AE25" s="30">
        <f t="shared" ca="1" si="19"/>
        <v>0</v>
      </c>
      <c r="AF25" s="27">
        <v>12</v>
      </c>
      <c r="AG25" s="28" t="str">
        <f t="shared" si="20"/>
        <v>0 0</v>
      </c>
      <c r="AH25" s="29">
        <f ca="1">SUMIF(bogenpreise!$A$2:$A$25,AG25,bogenpreise!$C$2:$C$24)</f>
        <v>0</v>
      </c>
      <c r="AI25" s="42">
        <f t="shared" ca="1" si="2"/>
        <v>0</v>
      </c>
      <c r="AK25" s="27">
        <v>12</v>
      </c>
      <c r="AL25" s="28">
        <f t="shared" si="21"/>
        <v>0</v>
      </c>
      <c r="AM25" s="28">
        <f t="shared" si="22"/>
        <v>0</v>
      </c>
      <c r="AN25" s="28" t="str">
        <f t="shared" si="23"/>
        <v>0 0</v>
      </c>
      <c r="AP25" s="29">
        <f ca="1">SUMIF(bogenpreise!$A$2:$A$25,AN25,bogenpreise!$C$2:$C$24)</f>
        <v>0</v>
      </c>
      <c r="AQ25" s="30">
        <f t="shared" ca="1" si="24"/>
        <v>0</v>
      </c>
      <c r="AR25" s="27">
        <v>12</v>
      </c>
      <c r="AS25" s="28" t="str">
        <f t="shared" si="25"/>
        <v>0 0</v>
      </c>
      <c r="AT25" s="29">
        <f ca="1">SUMIF(bogenpreise!$A$2:$A$25,AS25,bogenpreise!$C$2:$C$24)</f>
        <v>0</v>
      </c>
      <c r="AU25" s="42">
        <f t="shared" ca="1" si="3"/>
        <v>0</v>
      </c>
      <c r="AW25" s="27">
        <v>12</v>
      </c>
      <c r="AX25" s="28">
        <f t="shared" si="26"/>
        <v>0</v>
      </c>
      <c r="AY25" s="28">
        <f t="shared" si="27"/>
        <v>0</v>
      </c>
      <c r="AZ25" s="28" t="str">
        <f t="shared" si="28"/>
        <v>0 0</v>
      </c>
      <c r="BB25" s="29">
        <f ca="1">SUMIF(bogenpreise!$A$2:$A$25,AZ25,bogenpreise!$C$2:$C$24)</f>
        <v>0</v>
      </c>
      <c r="BC25" s="30">
        <f t="shared" ca="1" si="29"/>
        <v>0</v>
      </c>
      <c r="BD25" s="27">
        <v>12</v>
      </c>
      <c r="BE25" s="28" t="str">
        <f t="shared" si="30"/>
        <v>0 0</v>
      </c>
      <c r="BF25" s="29">
        <f ca="1">SUMIF(bogenpreise!$A$2:$A$25,BE25,bogenpreise!$C$2:$C$24)</f>
        <v>0</v>
      </c>
      <c r="BG25" s="42">
        <f t="shared" ca="1" si="4"/>
        <v>0</v>
      </c>
    </row>
    <row r="26" spans="1:59" ht="17.25" customHeight="1" x14ac:dyDescent="0.25">
      <c r="A26" s="27">
        <v>13</v>
      </c>
      <c r="B26" s="28">
        <f t="shared" si="5"/>
        <v>0</v>
      </c>
      <c r="C26" s="28">
        <f t="shared" si="6"/>
        <v>0</v>
      </c>
      <c r="D26" s="28" t="str">
        <f t="shared" si="7"/>
        <v>0 0</v>
      </c>
      <c r="F26" s="29">
        <f ca="1">SUMIF(bogenpreise!$A$2:$A$25,D26,bogenpreise!$C$2:$C$24)</f>
        <v>0</v>
      </c>
      <c r="G26" s="30">
        <f t="shared" ca="1" si="8"/>
        <v>0</v>
      </c>
      <c r="H26" s="27">
        <v>13</v>
      </c>
      <c r="I26" s="28" t="str">
        <f t="shared" si="9"/>
        <v>0 0</v>
      </c>
      <c r="J26" s="29">
        <f ca="1">SUMIF(bogenpreise!$A$2:$A$25,I26,bogenpreise!$C$2:$C$24)</f>
        <v>0</v>
      </c>
      <c r="K26" s="42">
        <f t="shared" ca="1" si="10"/>
        <v>0</v>
      </c>
      <c r="M26" s="27">
        <v>13</v>
      </c>
      <c r="N26" s="28">
        <f t="shared" si="11"/>
        <v>0</v>
      </c>
      <c r="O26" s="28">
        <f t="shared" si="12"/>
        <v>0</v>
      </c>
      <c r="P26" s="28" t="str">
        <f t="shared" si="13"/>
        <v>0 0</v>
      </c>
      <c r="R26" s="29">
        <f ca="1">SUMIF(bogenpreise!$A$2:$A$25,P26,bogenpreise!$C$2:$C$24)</f>
        <v>0</v>
      </c>
      <c r="S26" s="30">
        <f t="shared" ca="1" si="14"/>
        <v>0</v>
      </c>
      <c r="T26" s="27">
        <v>13</v>
      </c>
      <c r="U26" s="28" t="str">
        <f t="shared" si="15"/>
        <v>0 0</v>
      </c>
      <c r="V26" s="29">
        <f ca="1">SUMIF(bogenpreise!$A$2:$A$25,U26,bogenpreise!$C$2:$C$24)</f>
        <v>0</v>
      </c>
      <c r="W26" s="42">
        <f t="shared" ca="1" si="1"/>
        <v>0</v>
      </c>
      <c r="Y26" s="27">
        <v>13</v>
      </c>
      <c r="Z26" s="28">
        <f t="shared" si="16"/>
        <v>0</v>
      </c>
      <c r="AA26" s="28">
        <f t="shared" si="17"/>
        <v>0</v>
      </c>
      <c r="AB26" s="28" t="str">
        <f t="shared" si="18"/>
        <v>0 0</v>
      </c>
      <c r="AD26" s="29">
        <f ca="1">SUMIF(bogenpreise!$A$2:$A$25,AB26,bogenpreise!$C$2:$C$24)</f>
        <v>0</v>
      </c>
      <c r="AE26" s="30">
        <f t="shared" ca="1" si="19"/>
        <v>0</v>
      </c>
      <c r="AF26" s="27">
        <v>13</v>
      </c>
      <c r="AG26" s="28" t="str">
        <f t="shared" si="20"/>
        <v>0 0</v>
      </c>
      <c r="AH26" s="29">
        <f ca="1">SUMIF(bogenpreise!$A$2:$A$25,AG26,bogenpreise!$C$2:$C$24)</f>
        <v>0</v>
      </c>
      <c r="AI26" s="42">
        <f t="shared" ca="1" si="2"/>
        <v>0</v>
      </c>
      <c r="AK26" s="27">
        <v>13</v>
      </c>
      <c r="AL26" s="28">
        <f t="shared" si="21"/>
        <v>0</v>
      </c>
      <c r="AM26" s="28">
        <f t="shared" si="22"/>
        <v>0</v>
      </c>
      <c r="AN26" s="28" t="str">
        <f t="shared" si="23"/>
        <v>0 0</v>
      </c>
      <c r="AP26" s="29">
        <f ca="1">SUMIF(bogenpreise!$A$2:$A$25,AN26,bogenpreise!$C$2:$C$24)</f>
        <v>0</v>
      </c>
      <c r="AQ26" s="30">
        <f t="shared" ca="1" si="24"/>
        <v>0</v>
      </c>
      <c r="AR26" s="27">
        <v>13</v>
      </c>
      <c r="AS26" s="28" t="str">
        <f t="shared" si="25"/>
        <v>0 0</v>
      </c>
      <c r="AT26" s="29">
        <f ca="1">SUMIF(bogenpreise!$A$2:$A$25,AS26,bogenpreise!$C$2:$C$24)</f>
        <v>0</v>
      </c>
      <c r="AU26" s="42">
        <f t="shared" ca="1" si="3"/>
        <v>0</v>
      </c>
      <c r="AW26" s="27">
        <v>13</v>
      </c>
      <c r="AX26" s="28">
        <f t="shared" si="26"/>
        <v>0</v>
      </c>
      <c r="AY26" s="28">
        <f t="shared" si="27"/>
        <v>0</v>
      </c>
      <c r="AZ26" s="28" t="str">
        <f t="shared" si="28"/>
        <v>0 0</v>
      </c>
      <c r="BB26" s="29">
        <f ca="1">SUMIF(bogenpreise!$A$2:$A$25,AZ26,bogenpreise!$C$2:$C$24)</f>
        <v>0</v>
      </c>
      <c r="BC26" s="30">
        <f t="shared" ca="1" si="29"/>
        <v>0</v>
      </c>
      <c r="BD26" s="27">
        <v>13</v>
      </c>
      <c r="BE26" s="28" t="str">
        <f t="shared" si="30"/>
        <v>0 0</v>
      </c>
      <c r="BF26" s="29">
        <f ca="1">SUMIF(bogenpreise!$A$2:$A$25,BE26,bogenpreise!$C$2:$C$24)</f>
        <v>0</v>
      </c>
      <c r="BG26" s="42">
        <f t="shared" ca="1" si="4"/>
        <v>0</v>
      </c>
    </row>
    <row r="27" spans="1:59" ht="17.25" customHeight="1" x14ac:dyDescent="0.25">
      <c r="A27" s="27">
        <v>14</v>
      </c>
      <c r="B27" s="28">
        <f t="shared" si="5"/>
        <v>0</v>
      </c>
      <c r="C27" s="28">
        <f t="shared" si="6"/>
        <v>0</v>
      </c>
      <c r="D27" s="28" t="str">
        <f t="shared" si="7"/>
        <v>0 0</v>
      </c>
      <c r="F27" s="29">
        <f ca="1">SUMIF(bogenpreise!$A$2:$A$25,D27,bogenpreise!$C$2:$C$24)</f>
        <v>0</v>
      </c>
      <c r="G27" s="30">
        <f t="shared" ca="1" si="8"/>
        <v>0</v>
      </c>
      <c r="H27" s="27">
        <v>14</v>
      </c>
      <c r="I27" s="28" t="str">
        <f t="shared" si="9"/>
        <v>0 0</v>
      </c>
      <c r="J27" s="29">
        <f ca="1">SUMIF(bogenpreise!$A$2:$A$25,I27,bogenpreise!$C$2:$C$24)</f>
        <v>0</v>
      </c>
      <c r="K27" s="42">
        <f t="shared" ca="1" si="10"/>
        <v>0</v>
      </c>
      <c r="M27" s="27">
        <v>14</v>
      </c>
      <c r="N27" s="28">
        <f t="shared" si="11"/>
        <v>0</v>
      </c>
      <c r="O27" s="28">
        <f t="shared" si="12"/>
        <v>0</v>
      </c>
      <c r="P27" s="28" t="str">
        <f t="shared" si="13"/>
        <v>0 0</v>
      </c>
      <c r="R27" s="29">
        <f ca="1">SUMIF(bogenpreise!$A$2:$A$25,P27,bogenpreise!$C$2:$C$24)</f>
        <v>0</v>
      </c>
      <c r="S27" s="30">
        <f t="shared" ca="1" si="14"/>
        <v>0</v>
      </c>
      <c r="T27" s="27">
        <v>14</v>
      </c>
      <c r="U27" s="28" t="str">
        <f t="shared" si="15"/>
        <v>0 0</v>
      </c>
      <c r="V27" s="29">
        <f ca="1">SUMIF(bogenpreise!$A$2:$A$25,U27,bogenpreise!$C$2:$C$24)</f>
        <v>0</v>
      </c>
      <c r="W27" s="42">
        <f t="shared" ca="1" si="1"/>
        <v>0</v>
      </c>
      <c r="Y27" s="27">
        <v>14</v>
      </c>
      <c r="Z27" s="28">
        <f t="shared" si="16"/>
        <v>0</v>
      </c>
      <c r="AA27" s="28">
        <f t="shared" si="17"/>
        <v>0</v>
      </c>
      <c r="AB27" s="28" t="str">
        <f t="shared" si="18"/>
        <v>0 0</v>
      </c>
      <c r="AD27" s="29">
        <f ca="1">SUMIF(bogenpreise!$A$2:$A$25,AB27,bogenpreise!$C$2:$C$24)</f>
        <v>0</v>
      </c>
      <c r="AE27" s="30">
        <f t="shared" ca="1" si="19"/>
        <v>0</v>
      </c>
      <c r="AF27" s="27">
        <v>14</v>
      </c>
      <c r="AG27" s="28" t="str">
        <f t="shared" si="20"/>
        <v>0 0</v>
      </c>
      <c r="AH27" s="29">
        <f ca="1">SUMIF(bogenpreise!$A$2:$A$25,AG27,bogenpreise!$C$2:$C$24)</f>
        <v>0</v>
      </c>
      <c r="AI27" s="42">
        <f t="shared" ca="1" si="2"/>
        <v>0</v>
      </c>
      <c r="AK27" s="27">
        <v>14</v>
      </c>
      <c r="AL27" s="28">
        <f t="shared" si="21"/>
        <v>0</v>
      </c>
      <c r="AM27" s="28">
        <f t="shared" si="22"/>
        <v>0</v>
      </c>
      <c r="AN27" s="28" t="str">
        <f t="shared" si="23"/>
        <v>0 0</v>
      </c>
      <c r="AP27" s="29">
        <f ca="1">SUMIF(bogenpreise!$A$2:$A$25,AN27,bogenpreise!$C$2:$C$24)</f>
        <v>0</v>
      </c>
      <c r="AQ27" s="30">
        <f t="shared" ca="1" si="24"/>
        <v>0</v>
      </c>
      <c r="AR27" s="27">
        <v>14</v>
      </c>
      <c r="AS27" s="28" t="str">
        <f t="shared" si="25"/>
        <v>0 0</v>
      </c>
      <c r="AT27" s="29">
        <f ca="1">SUMIF(bogenpreise!$A$2:$A$25,AS27,bogenpreise!$C$2:$C$24)</f>
        <v>0</v>
      </c>
      <c r="AU27" s="42">
        <f t="shared" ca="1" si="3"/>
        <v>0</v>
      </c>
      <c r="AW27" s="27">
        <v>14</v>
      </c>
      <c r="AX27" s="28">
        <f t="shared" si="26"/>
        <v>0</v>
      </c>
      <c r="AY27" s="28">
        <f t="shared" si="27"/>
        <v>0</v>
      </c>
      <c r="AZ27" s="28" t="str">
        <f t="shared" si="28"/>
        <v>0 0</v>
      </c>
      <c r="BB27" s="29">
        <f ca="1">SUMIF(bogenpreise!$A$2:$A$25,AZ27,bogenpreise!$C$2:$C$24)</f>
        <v>0</v>
      </c>
      <c r="BC27" s="30">
        <f t="shared" ca="1" si="29"/>
        <v>0</v>
      </c>
      <c r="BD27" s="27">
        <v>14</v>
      </c>
      <c r="BE27" s="28" t="str">
        <f t="shared" si="30"/>
        <v>0 0</v>
      </c>
      <c r="BF27" s="29">
        <f ca="1">SUMIF(bogenpreise!$A$2:$A$25,BE27,bogenpreise!$C$2:$C$24)</f>
        <v>0</v>
      </c>
      <c r="BG27" s="42">
        <f t="shared" ca="1" si="4"/>
        <v>0</v>
      </c>
    </row>
    <row r="28" spans="1:59" ht="17.25" customHeight="1" x14ac:dyDescent="0.25">
      <c r="A28" s="27">
        <v>15</v>
      </c>
      <c r="B28" s="28">
        <f t="shared" si="5"/>
        <v>0</v>
      </c>
      <c r="C28" s="28">
        <f t="shared" si="6"/>
        <v>0</v>
      </c>
      <c r="D28" s="28" t="str">
        <f t="shared" si="7"/>
        <v>0 0</v>
      </c>
      <c r="F28" s="29">
        <f ca="1">SUMIF(bogenpreise!$A$2:$A$25,D28,bogenpreise!$C$2:$C$24)</f>
        <v>0</v>
      </c>
      <c r="G28" s="30">
        <f t="shared" ca="1" si="8"/>
        <v>0</v>
      </c>
      <c r="H28" s="27">
        <v>15</v>
      </c>
      <c r="I28" s="28" t="str">
        <f t="shared" si="9"/>
        <v>0 0</v>
      </c>
      <c r="J28" s="29">
        <f ca="1">SUMIF(bogenpreise!$A$2:$A$25,I28,bogenpreise!$C$2:$C$24)</f>
        <v>0</v>
      </c>
      <c r="K28" s="42">
        <f t="shared" ca="1" si="10"/>
        <v>0</v>
      </c>
      <c r="M28" s="27">
        <v>15</v>
      </c>
      <c r="N28" s="28">
        <f t="shared" si="11"/>
        <v>0</v>
      </c>
      <c r="O28" s="28">
        <f t="shared" si="12"/>
        <v>0</v>
      </c>
      <c r="P28" s="28" t="str">
        <f t="shared" si="13"/>
        <v>0 0</v>
      </c>
      <c r="R28" s="29">
        <f ca="1">SUMIF(bogenpreise!$A$2:$A$25,P28,bogenpreise!$C$2:$C$24)</f>
        <v>0</v>
      </c>
      <c r="S28" s="30">
        <f t="shared" ca="1" si="14"/>
        <v>0</v>
      </c>
      <c r="T28" s="27">
        <v>15</v>
      </c>
      <c r="U28" s="28" t="str">
        <f t="shared" si="15"/>
        <v>0 0</v>
      </c>
      <c r="V28" s="29">
        <f ca="1">SUMIF(bogenpreise!$A$2:$A$25,U28,bogenpreise!$C$2:$C$24)</f>
        <v>0</v>
      </c>
      <c r="W28" s="42">
        <f t="shared" ca="1" si="1"/>
        <v>0</v>
      </c>
      <c r="Y28" s="27">
        <v>15</v>
      </c>
      <c r="Z28" s="28">
        <f t="shared" si="16"/>
        <v>0</v>
      </c>
      <c r="AA28" s="28">
        <f t="shared" si="17"/>
        <v>0</v>
      </c>
      <c r="AB28" s="28" t="str">
        <f t="shared" si="18"/>
        <v>0 0</v>
      </c>
      <c r="AD28" s="29">
        <f ca="1">SUMIF(bogenpreise!$A$2:$A$25,AB28,bogenpreise!$C$2:$C$24)</f>
        <v>0</v>
      </c>
      <c r="AE28" s="30">
        <f t="shared" ca="1" si="19"/>
        <v>0</v>
      </c>
      <c r="AF28" s="27">
        <v>15</v>
      </c>
      <c r="AG28" s="28" t="str">
        <f t="shared" si="20"/>
        <v>0 0</v>
      </c>
      <c r="AH28" s="29">
        <f ca="1">SUMIF(bogenpreise!$A$2:$A$25,AG28,bogenpreise!$C$2:$C$24)</f>
        <v>0</v>
      </c>
      <c r="AI28" s="42">
        <f t="shared" ca="1" si="2"/>
        <v>0</v>
      </c>
      <c r="AK28" s="27">
        <v>15</v>
      </c>
      <c r="AL28" s="28">
        <f t="shared" si="21"/>
        <v>0</v>
      </c>
      <c r="AM28" s="28">
        <f t="shared" si="22"/>
        <v>0</v>
      </c>
      <c r="AN28" s="28" t="str">
        <f t="shared" si="23"/>
        <v>0 0</v>
      </c>
      <c r="AP28" s="29">
        <f ca="1">SUMIF(bogenpreise!$A$2:$A$25,AN28,bogenpreise!$C$2:$C$24)</f>
        <v>0</v>
      </c>
      <c r="AQ28" s="30">
        <f t="shared" ca="1" si="24"/>
        <v>0</v>
      </c>
      <c r="AR28" s="27">
        <v>15</v>
      </c>
      <c r="AS28" s="28" t="str">
        <f t="shared" si="25"/>
        <v>0 0</v>
      </c>
      <c r="AT28" s="29">
        <f ca="1">SUMIF(bogenpreise!$A$2:$A$25,AS28,bogenpreise!$C$2:$C$24)</f>
        <v>0</v>
      </c>
      <c r="AU28" s="42">
        <f t="shared" ca="1" si="3"/>
        <v>0</v>
      </c>
      <c r="AW28" s="27">
        <v>15</v>
      </c>
      <c r="AX28" s="28">
        <f t="shared" si="26"/>
        <v>0</v>
      </c>
      <c r="AY28" s="28">
        <f t="shared" si="27"/>
        <v>0</v>
      </c>
      <c r="AZ28" s="28" t="str">
        <f t="shared" si="28"/>
        <v>0 0</v>
      </c>
      <c r="BB28" s="29">
        <f ca="1">SUMIF(bogenpreise!$A$2:$A$25,AZ28,bogenpreise!$C$2:$C$24)</f>
        <v>0</v>
      </c>
      <c r="BC28" s="30">
        <f t="shared" ca="1" si="29"/>
        <v>0</v>
      </c>
      <c r="BD28" s="27">
        <v>15</v>
      </c>
      <c r="BE28" s="28" t="str">
        <f t="shared" si="30"/>
        <v>0 0</v>
      </c>
      <c r="BF28" s="29">
        <f ca="1">SUMIF(bogenpreise!$A$2:$A$25,BE28,bogenpreise!$C$2:$C$24)</f>
        <v>0</v>
      </c>
      <c r="BG28" s="42">
        <f t="shared" ca="1" si="4"/>
        <v>0</v>
      </c>
    </row>
    <row r="29" spans="1:59" ht="17.25" customHeight="1" x14ac:dyDescent="0.25">
      <c r="A29" s="27">
        <v>16</v>
      </c>
      <c r="B29" s="28">
        <f t="shared" si="5"/>
        <v>0</v>
      </c>
      <c r="C29" s="28">
        <f t="shared" si="6"/>
        <v>0</v>
      </c>
      <c r="D29" s="28" t="str">
        <f t="shared" si="7"/>
        <v>0 0</v>
      </c>
      <c r="F29" s="29">
        <f ca="1">SUMIF(bogenpreise!$A$2:$A$25,D29,bogenpreise!$C$2:$C$24)</f>
        <v>0</v>
      </c>
      <c r="G29" s="30">
        <f t="shared" ca="1" si="8"/>
        <v>0</v>
      </c>
      <c r="H29" s="27">
        <v>16</v>
      </c>
      <c r="I29" s="28" t="str">
        <f t="shared" si="9"/>
        <v>0 0</v>
      </c>
      <c r="J29" s="29">
        <f ca="1">SUMIF(bogenpreise!$A$2:$A$25,I29,bogenpreise!$C$2:$C$24)</f>
        <v>0</v>
      </c>
      <c r="K29" s="42">
        <f t="shared" ca="1" si="10"/>
        <v>0</v>
      </c>
      <c r="M29" s="27">
        <v>16</v>
      </c>
      <c r="N29" s="28">
        <f t="shared" si="11"/>
        <v>0</v>
      </c>
      <c r="O29" s="28">
        <f t="shared" si="12"/>
        <v>0</v>
      </c>
      <c r="P29" s="28" t="str">
        <f t="shared" si="13"/>
        <v>0 0</v>
      </c>
      <c r="R29" s="29">
        <f ca="1">SUMIF(bogenpreise!$A$2:$A$25,P29,bogenpreise!$C$2:$C$24)</f>
        <v>0</v>
      </c>
      <c r="S29" s="30">
        <f t="shared" ca="1" si="14"/>
        <v>0</v>
      </c>
      <c r="T29" s="27">
        <v>16</v>
      </c>
      <c r="U29" s="28" t="str">
        <f t="shared" si="15"/>
        <v>0 0</v>
      </c>
      <c r="V29" s="29">
        <f ca="1">SUMIF(bogenpreise!$A$2:$A$25,U29,bogenpreise!$C$2:$C$24)</f>
        <v>0</v>
      </c>
      <c r="W29" s="42">
        <f t="shared" ca="1" si="1"/>
        <v>0</v>
      </c>
      <c r="Y29" s="27">
        <v>16</v>
      </c>
      <c r="Z29" s="28">
        <f t="shared" si="16"/>
        <v>0</v>
      </c>
      <c r="AA29" s="28">
        <f t="shared" si="17"/>
        <v>0</v>
      </c>
      <c r="AB29" s="28" t="str">
        <f t="shared" si="18"/>
        <v>0 0</v>
      </c>
      <c r="AD29" s="29">
        <f ca="1">SUMIF(bogenpreise!$A$2:$A$25,AB29,bogenpreise!$C$2:$C$24)</f>
        <v>0</v>
      </c>
      <c r="AE29" s="30">
        <f t="shared" ca="1" si="19"/>
        <v>0</v>
      </c>
      <c r="AF29" s="27">
        <v>16</v>
      </c>
      <c r="AG29" s="28" t="str">
        <f t="shared" si="20"/>
        <v>0 0</v>
      </c>
      <c r="AH29" s="29">
        <f ca="1">SUMIF(bogenpreise!$A$2:$A$25,AG29,bogenpreise!$C$2:$C$24)</f>
        <v>0</v>
      </c>
      <c r="AI29" s="42">
        <f t="shared" ca="1" si="2"/>
        <v>0</v>
      </c>
      <c r="AK29" s="27">
        <v>16</v>
      </c>
      <c r="AL29" s="28">
        <f t="shared" si="21"/>
        <v>0</v>
      </c>
      <c r="AM29" s="28">
        <f t="shared" si="22"/>
        <v>0</v>
      </c>
      <c r="AN29" s="28" t="str">
        <f t="shared" si="23"/>
        <v>0 0</v>
      </c>
      <c r="AP29" s="29">
        <f ca="1">SUMIF(bogenpreise!$A$2:$A$25,AN29,bogenpreise!$C$2:$C$24)</f>
        <v>0</v>
      </c>
      <c r="AQ29" s="30">
        <f t="shared" ca="1" si="24"/>
        <v>0</v>
      </c>
      <c r="AR29" s="27">
        <v>16</v>
      </c>
      <c r="AS29" s="28" t="str">
        <f t="shared" si="25"/>
        <v>0 0</v>
      </c>
      <c r="AT29" s="29">
        <f ca="1">SUMIF(bogenpreise!$A$2:$A$25,AS29,bogenpreise!$C$2:$C$24)</f>
        <v>0</v>
      </c>
      <c r="AU29" s="42">
        <f t="shared" ca="1" si="3"/>
        <v>0</v>
      </c>
      <c r="AW29" s="27">
        <v>16</v>
      </c>
      <c r="AX29" s="28">
        <f t="shared" si="26"/>
        <v>0</v>
      </c>
      <c r="AY29" s="28">
        <f t="shared" si="27"/>
        <v>0</v>
      </c>
      <c r="AZ29" s="28" t="str">
        <f t="shared" si="28"/>
        <v>0 0</v>
      </c>
      <c r="BB29" s="29">
        <f ca="1">SUMIF(bogenpreise!$A$2:$A$25,AZ29,bogenpreise!$C$2:$C$24)</f>
        <v>0</v>
      </c>
      <c r="BC29" s="30">
        <f t="shared" ca="1" si="29"/>
        <v>0</v>
      </c>
      <c r="BD29" s="27">
        <v>16</v>
      </c>
      <c r="BE29" s="28" t="str">
        <f t="shared" si="30"/>
        <v>0 0</v>
      </c>
      <c r="BF29" s="29">
        <f ca="1">SUMIF(bogenpreise!$A$2:$A$25,BE29,bogenpreise!$C$2:$C$24)</f>
        <v>0</v>
      </c>
      <c r="BG29" s="42">
        <f t="shared" ca="1" si="4"/>
        <v>0</v>
      </c>
    </row>
    <row r="30" spans="1:59" ht="17.25" customHeight="1" x14ac:dyDescent="0.25">
      <c r="A30" s="27">
        <v>17</v>
      </c>
      <c r="B30" s="28">
        <f t="shared" si="5"/>
        <v>0</v>
      </c>
      <c r="C30" s="28">
        <f t="shared" si="6"/>
        <v>0</v>
      </c>
      <c r="D30" s="28" t="str">
        <f t="shared" si="7"/>
        <v>0 0</v>
      </c>
      <c r="F30" s="29">
        <f ca="1">SUMIF(bogenpreise!$A$2:$A$25,D30,bogenpreise!$C$2:$C$24)</f>
        <v>0</v>
      </c>
      <c r="G30" s="30">
        <f t="shared" ca="1" si="8"/>
        <v>0</v>
      </c>
      <c r="H30" s="27">
        <v>17</v>
      </c>
      <c r="I30" s="28" t="str">
        <f t="shared" si="9"/>
        <v>0 0</v>
      </c>
      <c r="J30" s="29">
        <f ca="1">SUMIF(bogenpreise!$A$2:$A$25,I30,bogenpreise!$C$2:$C$24)</f>
        <v>0</v>
      </c>
      <c r="K30" s="42">
        <f t="shared" ca="1" si="10"/>
        <v>0</v>
      </c>
      <c r="M30" s="27">
        <v>17</v>
      </c>
      <c r="N30" s="28">
        <f t="shared" si="11"/>
        <v>0</v>
      </c>
      <c r="O30" s="28">
        <f t="shared" si="12"/>
        <v>0</v>
      </c>
      <c r="P30" s="28" t="str">
        <f t="shared" si="13"/>
        <v>0 0</v>
      </c>
      <c r="R30" s="29">
        <f ca="1">SUMIF(bogenpreise!$A$2:$A$25,P30,bogenpreise!$C$2:$C$24)</f>
        <v>0</v>
      </c>
      <c r="S30" s="30">
        <f t="shared" ca="1" si="14"/>
        <v>0</v>
      </c>
      <c r="T30" s="27">
        <v>17</v>
      </c>
      <c r="U30" s="28" t="str">
        <f t="shared" si="15"/>
        <v>0 0</v>
      </c>
      <c r="V30" s="29">
        <f ca="1">SUMIF(bogenpreise!$A$2:$A$25,U30,bogenpreise!$C$2:$C$24)</f>
        <v>0</v>
      </c>
      <c r="W30" s="42">
        <f t="shared" ca="1" si="1"/>
        <v>0</v>
      </c>
      <c r="Y30" s="27">
        <v>17</v>
      </c>
      <c r="Z30" s="28">
        <f t="shared" si="16"/>
        <v>0</v>
      </c>
      <c r="AA30" s="28">
        <f t="shared" si="17"/>
        <v>0</v>
      </c>
      <c r="AB30" s="28" t="str">
        <f t="shared" si="18"/>
        <v>0 0</v>
      </c>
      <c r="AD30" s="29">
        <f ca="1">SUMIF(bogenpreise!$A$2:$A$25,AB30,bogenpreise!$C$2:$C$24)</f>
        <v>0</v>
      </c>
      <c r="AE30" s="30">
        <f t="shared" ca="1" si="19"/>
        <v>0</v>
      </c>
      <c r="AF30" s="27">
        <v>17</v>
      </c>
      <c r="AG30" s="28" t="str">
        <f t="shared" si="20"/>
        <v>0 0</v>
      </c>
      <c r="AH30" s="29">
        <f ca="1">SUMIF(bogenpreise!$A$2:$A$25,AG30,bogenpreise!$C$2:$C$24)</f>
        <v>0</v>
      </c>
      <c r="AI30" s="42">
        <f t="shared" ca="1" si="2"/>
        <v>0</v>
      </c>
      <c r="AK30" s="27">
        <v>17</v>
      </c>
      <c r="AL30" s="28">
        <f t="shared" si="21"/>
        <v>0</v>
      </c>
      <c r="AM30" s="28">
        <f t="shared" si="22"/>
        <v>0</v>
      </c>
      <c r="AN30" s="28" t="str">
        <f t="shared" si="23"/>
        <v>0 0</v>
      </c>
      <c r="AP30" s="29">
        <f ca="1">SUMIF(bogenpreise!$A$2:$A$25,AN30,bogenpreise!$C$2:$C$24)</f>
        <v>0</v>
      </c>
      <c r="AQ30" s="30">
        <f t="shared" ca="1" si="24"/>
        <v>0</v>
      </c>
      <c r="AR30" s="27">
        <v>17</v>
      </c>
      <c r="AS30" s="28" t="str">
        <f t="shared" si="25"/>
        <v>0 0</v>
      </c>
      <c r="AT30" s="29">
        <f ca="1">SUMIF(bogenpreise!$A$2:$A$25,AS30,bogenpreise!$C$2:$C$24)</f>
        <v>0</v>
      </c>
      <c r="AU30" s="42">
        <f t="shared" ca="1" si="3"/>
        <v>0</v>
      </c>
      <c r="AW30" s="27">
        <v>17</v>
      </c>
      <c r="AX30" s="28">
        <f t="shared" si="26"/>
        <v>0</v>
      </c>
      <c r="AY30" s="28">
        <f t="shared" si="27"/>
        <v>0</v>
      </c>
      <c r="AZ30" s="28" t="str">
        <f t="shared" si="28"/>
        <v>0 0</v>
      </c>
      <c r="BB30" s="29">
        <f ca="1">SUMIF(bogenpreise!$A$2:$A$25,AZ30,bogenpreise!$C$2:$C$24)</f>
        <v>0</v>
      </c>
      <c r="BC30" s="30">
        <f t="shared" ca="1" si="29"/>
        <v>0</v>
      </c>
      <c r="BD30" s="27">
        <v>17</v>
      </c>
      <c r="BE30" s="28" t="str">
        <f t="shared" si="30"/>
        <v>0 0</v>
      </c>
      <c r="BF30" s="29">
        <f ca="1">SUMIF(bogenpreise!$A$2:$A$25,BE30,bogenpreise!$C$2:$C$24)</f>
        <v>0</v>
      </c>
      <c r="BG30" s="42">
        <f t="shared" ca="1" si="4"/>
        <v>0</v>
      </c>
    </row>
    <row r="31" spans="1:59" ht="17.25" customHeight="1" x14ac:dyDescent="0.25">
      <c r="A31" s="27">
        <v>18</v>
      </c>
      <c r="B31" s="28">
        <f t="shared" si="5"/>
        <v>0</v>
      </c>
      <c r="C31" s="28">
        <f t="shared" si="6"/>
        <v>0</v>
      </c>
      <c r="D31" s="28" t="str">
        <f t="shared" si="7"/>
        <v>0 0</v>
      </c>
      <c r="F31" s="29">
        <f ca="1">SUMIF(bogenpreise!$A$2:$A$25,D31,bogenpreise!$C$2:$C$24)</f>
        <v>0</v>
      </c>
      <c r="G31" s="30">
        <f t="shared" ca="1" si="8"/>
        <v>0</v>
      </c>
      <c r="H31" s="27">
        <v>18</v>
      </c>
      <c r="I31" s="28" t="str">
        <f t="shared" si="9"/>
        <v>0 0</v>
      </c>
      <c r="J31" s="29">
        <f ca="1">SUMIF(bogenpreise!$A$2:$A$25,I31,bogenpreise!$C$2:$C$24)</f>
        <v>0</v>
      </c>
      <c r="K31" s="42">
        <f t="shared" ca="1" si="10"/>
        <v>0</v>
      </c>
      <c r="M31" s="27">
        <v>18</v>
      </c>
      <c r="N31" s="28">
        <f t="shared" si="11"/>
        <v>0</v>
      </c>
      <c r="O31" s="28">
        <f t="shared" si="12"/>
        <v>0</v>
      </c>
      <c r="P31" s="28" t="str">
        <f t="shared" si="13"/>
        <v>0 0</v>
      </c>
      <c r="R31" s="29">
        <f ca="1">SUMIF(bogenpreise!$A$2:$A$25,P31,bogenpreise!$C$2:$C$24)</f>
        <v>0</v>
      </c>
      <c r="S31" s="30">
        <f t="shared" ca="1" si="14"/>
        <v>0</v>
      </c>
      <c r="T31" s="27">
        <v>18</v>
      </c>
      <c r="U31" s="28" t="str">
        <f t="shared" si="15"/>
        <v>0 0</v>
      </c>
      <c r="V31" s="29">
        <f ca="1">SUMIF(bogenpreise!$A$2:$A$25,U31,bogenpreise!$C$2:$C$24)</f>
        <v>0</v>
      </c>
      <c r="W31" s="42">
        <f t="shared" ca="1" si="1"/>
        <v>0</v>
      </c>
      <c r="Y31" s="27">
        <v>18</v>
      </c>
      <c r="Z31" s="28">
        <f t="shared" si="16"/>
        <v>0</v>
      </c>
      <c r="AA31" s="28">
        <f t="shared" si="17"/>
        <v>0</v>
      </c>
      <c r="AB31" s="28" t="str">
        <f t="shared" si="18"/>
        <v>0 0</v>
      </c>
      <c r="AD31" s="29">
        <f ca="1">SUMIF(bogenpreise!$A$2:$A$25,AB31,bogenpreise!$C$2:$C$24)</f>
        <v>0</v>
      </c>
      <c r="AE31" s="30">
        <f t="shared" ca="1" si="19"/>
        <v>0</v>
      </c>
      <c r="AF31" s="27">
        <v>18</v>
      </c>
      <c r="AG31" s="28" t="str">
        <f t="shared" si="20"/>
        <v>0 0</v>
      </c>
      <c r="AH31" s="29">
        <f ca="1">SUMIF(bogenpreise!$A$2:$A$25,AG31,bogenpreise!$C$2:$C$24)</f>
        <v>0</v>
      </c>
      <c r="AI31" s="42">
        <f t="shared" ca="1" si="2"/>
        <v>0</v>
      </c>
      <c r="AK31" s="27">
        <v>18</v>
      </c>
      <c r="AL31" s="28">
        <f t="shared" si="21"/>
        <v>0</v>
      </c>
      <c r="AM31" s="28">
        <f t="shared" si="22"/>
        <v>0</v>
      </c>
      <c r="AN31" s="28" t="str">
        <f t="shared" si="23"/>
        <v>0 0</v>
      </c>
      <c r="AP31" s="29">
        <f ca="1">SUMIF(bogenpreise!$A$2:$A$25,AN31,bogenpreise!$C$2:$C$24)</f>
        <v>0</v>
      </c>
      <c r="AQ31" s="30">
        <f t="shared" ca="1" si="24"/>
        <v>0</v>
      </c>
      <c r="AR31" s="27">
        <v>18</v>
      </c>
      <c r="AS31" s="28" t="str">
        <f t="shared" si="25"/>
        <v>0 0</v>
      </c>
      <c r="AT31" s="29">
        <f ca="1">SUMIF(bogenpreise!$A$2:$A$25,AS31,bogenpreise!$C$2:$C$24)</f>
        <v>0</v>
      </c>
      <c r="AU31" s="42">
        <f t="shared" ca="1" si="3"/>
        <v>0</v>
      </c>
      <c r="AW31" s="27">
        <v>18</v>
      </c>
      <c r="AX31" s="28">
        <f t="shared" si="26"/>
        <v>0</v>
      </c>
      <c r="AY31" s="28">
        <f t="shared" si="27"/>
        <v>0</v>
      </c>
      <c r="AZ31" s="28" t="str">
        <f t="shared" si="28"/>
        <v>0 0</v>
      </c>
      <c r="BB31" s="29">
        <f ca="1">SUMIF(bogenpreise!$A$2:$A$25,AZ31,bogenpreise!$C$2:$C$24)</f>
        <v>0</v>
      </c>
      <c r="BC31" s="30">
        <f t="shared" ca="1" si="29"/>
        <v>0</v>
      </c>
      <c r="BD31" s="27">
        <v>18</v>
      </c>
      <c r="BE31" s="28" t="str">
        <f t="shared" si="30"/>
        <v>0 0</v>
      </c>
      <c r="BF31" s="29">
        <f ca="1">SUMIF(bogenpreise!$A$2:$A$25,BE31,bogenpreise!$C$2:$C$24)</f>
        <v>0</v>
      </c>
      <c r="BG31" s="42">
        <f t="shared" ca="1" si="4"/>
        <v>0</v>
      </c>
    </row>
    <row r="32" spans="1:59" ht="17.25" customHeight="1" x14ac:dyDescent="0.25">
      <c r="A32" s="27">
        <v>19</v>
      </c>
      <c r="B32" s="28">
        <f t="shared" si="5"/>
        <v>0</v>
      </c>
      <c r="C32" s="28">
        <f t="shared" si="6"/>
        <v>0</v>
      </c>
      <c r="D32" s="28" t="str">
        <f t="shared" si="7"/>
        <v>0 0</v>
      </c>
      <c r="F32" s="29">
        <f ca="1">SUMIF(bogenpreise!$A$2:$A$25,D32,bogenpreise!$C$2:$C$24)</f>
        <v>0</v>
      </c>
      <c r="G32" s="30">
        <f t="shared" ca="1" si="8"/>
        <v>0</v>
      </c>
      <c r="H32" s="27">
        <v>19</v>
      </c>
      <c r="I32" s="28" t="str">
        <f t="shared" si="9"/>
        <v>0 0</v>
      </c>
      <c r="J32" s="29">
        <f ca="1">SUMIF(bogenpreise!$A$2:$A$25,I32,bogenpreise!$C$2:$C$24)</f>
        <v>0</v>
      </c>
      <c r="K32" s="42">
        <f t="shared" ca="1" si="10"/>
        <v>0</v>
      </c>
      <c r="M32" s="27">
        <v>19</v>
      </c>
      <c r="N32" s="28">
        <f t="shared" si="11"/>
        <v>0</v>
      </c>
      <c r="O32" s="28">
        <f t="shared" si="12"/>
        <v>0</v>
      </c>
      <c r="P32" s="28" t="str">
        <f t="shared" si="13"/>
        <v>0 0</v>
      </c>
      <c r="R32" s="29">
        <f ca="1">SUMIF(bogenpreise!$A$2:$A$25,P32,bogenpreise!$C$2:$C$24)</f>
        <v>0</v>
      </c>
      <c r="S32" s="30">
        <f t="shared" ca="1" si="14"/>
        <v>0</v>
      </c>
      <c r="T32" s="27">
        <v>19</v>
      </c>
      <c r="U32" s="28" t="str">
        <f t="shared" si="15"/>
        <v>0 0</v>
      </c>
      <c r="V32" s="29">
        <f ca="1">SUMIF(bogenpreise!$A$2:$A$25,U32,bogenpreise!$C$2:$C$24)</f>
        <v>0</v>
      </c>
      <c r="W32" s="42">
        <f t="shared" ca="1" si="1"/>
        <v>0</v>
      </c>
      <c r="Y32" s="27">
        <v>19</v>
      </c>
      <c r="Z32" s="28">
        <f t="shared" si="16"/>
        <v>0</v>
      </c>
      <c r="AA32" s="28">
        <f t="shared" si="17"/>
        <v>0</v>
      </c>
      <c r="AB32" s="28" t="str">
        <f t="shared" si="18"/>
        <v>0 0</v>
      </c>
      <c r="AD32" s="29">
        <f ca="1">SUMIF(bogenpreise!$A$2:$A$25,AB32,bogenpreise!$C$2:$C$24)</f>
        <v>0</v>
      </c>
      <c r="AE32" s="30">
        <f t="shared" ca="1" si="19"/>
        <v>0</v>
      </c>
      <c r="AF32" s="27">
        <v>19</v>
      </c>
      <c r="AG32" s="28" t="str">
        <f t="shared" si="20"/>
        <v>0 0</v>
      </c>
      <c r="AH32" s="29">
        <f ca="1">SUMIF(bogenpreise!$A$2:$A$25,AG32,bogenpreise!$C$2:$C$24)</f>
        <v>0</v>
      </c>
      <c r="AI32" s="42">
        <f t="shared" ca="1" si="2"/>
        <v>0</v>
      </c>
      <c r="AK32" s="27">
        <v>19</v>
      </c>
      <c r="AL32" s="28">
        <f t="shared" si="21"/>
        <v>0</v>
      </c>
      <c r="AM32" s="28">
        <f t="shared" si="22"/>
        <v>0</v>
      </c>
      <c r="AN32" s="28" t="str">
        <f t="shared" si="23"/>
        <v>0 0</v>
      </c>
      <c r="AP32" s="29">
        <f ca="1">SUMIF(bogenpreise!$A$2:$A$25,AN32,bogenpreise!$C$2:$C$24)</f>
        <v>0</v>
      </c>
      <c r="AQ32" s="30">
        <f t="shared" ca="1" si="24"/>
        <v>0</v>
      </c>
      <c r="AR32" s="27">
        <v>19</v>
      </c>
      <c r="AS32" s="28" t="str">
        <f t="shared" si="25"/>
        <v>0 0</v>
      </c>
      <c r="AT32" s="29">
        <f ca="1">SUMIF(bogenpreise!$A$2:$A$25,AS32,bogenpreise!$C$2:$C$24)</f>
        <v>0</v>
      </c>
      <c r="AU32" s="42">
        <f t="shared" ca="1" si="3"/>
        <v>0</v>
      </c>
      <c r="AW32" s="27">
        <v>19</v>
      </c>
      <c r="AX32" s="28">
        <f t="shared" si="26"/>
        <v>0</v>
      </c>
      <c r="AY32" s="28">
        <f t="shared" si="27"/>
        <v>0</v>
      </c>
      <c r="AZ32" s="28" t="str">
        <f t="shared" si="28"/>
        <v>0 0</v>
      </c>
      <c r="BB32" s="29">
        <f ca="1">SUMIF(bogenpreise!$A$2:$A$25,AZ32,bogenpreise!$C$2:$C$24)</f>
        <v>0</v>
      </c>
      <c r="BC32" s="30">
        <f t="shared" ca="1" si="29"/>
        <v>0</v>
      </c>
      <c r="BD32" s="27">
        <v>19</v>
      </c>
      <c r="BE32" s="28" t="str">
        <f t="shared" si="30"/>
        <v>0 0</v>
      </c>
      <c r="BF32" s="29">
        <f ca="1">SUMIF(bogenpreise!$A$2:$A$25,BE32,bogenpreise!$C$2:$C$24)</f>
        <v>0</v>
      </c>
      <c r="BG32" s="42">
        <f t="shared" ca="1" si="4"/>
        <v>0</v>
      </c>
    </row>
    <row r="33" spans="1:59" ht="17.25" customHeight="1" x14ac:dyDescent="0.25">
      <c r="A33" s="27">
        <v>20</v>
      </c>
      <c r="B33" s="28">
        <f t="shared" si="5"/>
        <v>0</v>
      </c>
      <c r="C33" s="28">
        <f t="shared" si="6"/>
        <v>0</v>
      </c>
      <c r="D33" s="28" t="str">
        <f t="shared" si="7"/>
        <v>0 0</v>
      </c>
      <c r="F33" s="29">
        <f ca="1">SUMIF(bogenpreise!$A$2:$A$25,D33,bogenpreise!$C$2:$C$24)</f>
        <v>0</v>
      </c>
      <c r="G33" s="30">
        <f t="shared" ca="1" si="8"/>
        <v>0</v>
      </c>
      <c r="H33" s="27">
        <v>20</v>
      </c>
      <c r="I33" s="28" t="str">
        <f t="shared" si="9"/>
        <v>0 0</v>
      </c>
      <c r="J33" s="29">
        <f ca="1">SUMIF(bogenpreise!$A$2:$A$25,I33,bogenpreise!$C$2:$C$24)</f>
        <v>0</v>
      </c>
      <c r="K33" s="42">
        <f t="shared" ca="1" si="10"/>
        <v>0</v>
      </c>
      <c r="M33" s="27">
        <v>20</v>
      </c>
      <c r="N33" s="28">
        <f t="shared" si="11"/>
        <v>0</v>
      </c>
      <c r="O33" s="28">
        <f t="shared" si="12"/>
        <v>0</v>
      </c>
      <c r="P33" s="28" t="str">
        <f t="shared" si="13"/>
        <v>0 0</v>
      </c>
      <c r="R33" s="29">
        <f ca="1">SUMIF(bogenpreise!$A$2:$A$25,P33,bogenpreise!$C$2:$C$24)</f>
        <v>0</v>
      </c>
      <c r="S33" s="30">
        <f t="shared" ca="1" si="14"/>
        <v>0</v>
      </c>
      <c r="T33" s="27">
        <v>20</v>
      </c>
      <c r="U33" s="28" t="str">
        <f t="shared" si="15"/>
        <v>0 0</v>
      </c>
      <c r="V33" s="29">
        <f ca="1">SUMIF(bogenpreise!$A$2:$A$25,U33,bogenpreise!$C$2:$C$24)</f>
        <v>0</v>
      </c>
      <c r="W33" s="42">
        <f t="shared" ca="1" si="1"/>
        <v>0</v>
      </c>
      <c r="Y33" s="27">
        <v>20</v>
      </c>
      <c r="Z33" s="28">
        <f t="shared" si="16"/>
        <v>0</v>
      </c>
      <c r="AA33" s="28">
        <f t="shared" si="17"/>
        <v>0</v>
      </c>
      <c r="AB33" s="28" t="str">
        <f t="shared" si="18"/>
        <v>0 0</v>
      </c>
      <c r="AD33" s="29">
        <f ca="1">SUMIF(bogenpreise!$A$2:$A$25,AB33,bogenpreise!$C$2:$C$24)</f>
        <v>0</v>
      </c>
      <c r="AE33" s="30">
        <f t="shared" ca="1" si="19"/>
        <v>0</v>
      </c>
      <c r="AF33" s="27">
        <v>20</v>
      </c>
      <c r="AG33" s="28" t="str">
        <f t="shared" si="20"/>
        <v>0 0</v>
      </c>
      <c r="AH33" s="29">
        <f ca="1">SUMIF(bogenpreise!$A$2:$A$25,AG33,bogenpreise!$C$2:$C$24)</f>
        <v>0</v>
      </c>
      <c r="AI33" s="42">
        <f t="shared" ca="1" si="2"/>
        <v>0</v>
      </c>
      <c r="AK33" s="27">
        <v>20</v>
      </c>
      <c r="AL33" s="28">
        <f t="shared" si="21"/>
        <v>0</v>
      </c>
      <c r="AM33" s="28">
        <f t="shared" si="22"/>
        <v>0</v>
      </c>
      <c r="AN33" s="28" t="str">
        <f t="shared" si="23"/>
        <v>0 0</v>
      </c>
      <c r="AP33" s="29">
        <f ca="1">SUMIF(bogenpreise!$A$2:$A$25,AN33,bogenpreise!$C$2:$C$24)</f>
        <v>0</v>
      </c>
      <c r="AQ33" s="30">
        <f t="shared" ca="1" si="24"/>
        <v>0</v>
      </c>
      <c r="AR33" s="27">
        <v>20</v>
      </c>
      <c r="AS33" s="28" t="str">
        <f t="shared" si="25"/>
        <v>0 0</v>
      </c>
      <c r="AT33" s="29">
        <f ca="1">SUMIF(bogenpreise!$A$2:$A$25,AS33,bogenpreise!$C$2:$C$24)</f>
        <v>0</v>
      </c>
      <c r="AU33" s="42">
        <f t="shared" ca="1" si="3"/>
        <v>0</v>
      </c>
      <c r="AW33" s="27">
        <v>20</v>
      </c>
      <c r="AX33" s="28">
        <f t="shared" si="26"/>
        <v>0</v>
      </c>
      <c r="AY33" s="28">
        <f t="shared" si="27"/>
        <v>0</v>
      </c>
      <c r="AZ33" s="28" t="str">
        <f t="shared" si="28"/>
        <v>0 0</v>
      </c>
      <c r="BB33" s="29">
        <f ca="1">SUMIF(bogenpreise!$A$2:$A$25,AZ33,bogenpreise!$C$2:$C$24)</f>
        <v>0</v>
      </c>
      <c r="BC33" s="30">
        <f t="shared" ca="1" si="29"/>
        <v>0</v>
      </c>
      <c r="BD33" s="27">
        <v>20</v>
      </c>
      <c r="BE33" s="28" t="str">
        <f t="shared" si="30"/>
        <v>0 0</v>
      </c>
      <c r="BF33" s="29">
        <f ca="1">SUMIF(bogenpreise!$A$2:$A$25,BE33,bogenpreise!$C$2:$C$24)</f>
        <v>0</v>
      </c>
      <c r="BG33" s="42">
        <f t="shared" ca="1" si="4"/>
        <v>0</v>
      </c>
    </row>
    <row r="34" spans="1:59" ht="17.25" customHeight="1" x14ac:dyDescent="0.25">
      <c r="A34" s="27">
        <v>21</v>
      </c>
      <c r="B34" s="28">
        <f t="shared" si="5"/>
        <v>0</v>
      </c>
      <c r="C34" s="28">
        <f t="shared" si="6"/>
        <v>0</v>
      </c>
      <c r="D34" s="28" t="str">
        <f t="shared" si="7"/>
        <v>0 0</v>
      </c>
      <c r="F34" s="29">
        <f ca="1">SUMIF(bogenpreise!$A$2:$A$25,D34,bogenpreise!$C$2:$C$24)</f>
        <v>0</v>
      </c>
      <c r="G34" s="30">
        <f t="shared" ca="1" si="8"/>
        <v>0</v>
      </c>
      <c r="H34" s="27">
        <v>21</v>
      </c>
      <c r="I34" s="28" t="str">
        <f t="shared" si="9"/>
        <v>0 0</v>
      </c>
      <c r="J34" s="29">
        <f ca="1">SUMIF(bogenpreise!$A$2:$A$25,I34,bogenpreise!$C$2:$C$24)</f>
        <v>0</v>
      </c>
      <c r="K34" s="42">
        <f t="shared" ca="1" si="10"/>
        <v>0</v>
      </c>
      <c r="M34" s="27">
        <v>21</v>
      </c>
      <c r="N34" s="28">
        <f t="shared" si="11"/>
        <v>0</v>
      </c>
      <c r="O34" s="28">
        <f t="shared" si="12"/>
        <v>0</v>
      </c>
      <c r="P34" s="28" t="str">
        <f t="shared" si="13"/>
        <v>0 0</v>
      </c>
      <c r="R34" s="29">
        <f ca="1">SUMIF(bogenpreise!$A$2:$A$25,P34,bogenpreise!$C$2:$C$24)</f>
        <v>0</v>
      </c>
      <c r="S34" s="30">
        <f t="shared" ca="1" si="14"/>
        <v>0</v>
      </c>
      <c r="T34" s="27">
        <v>21</v>
      </c>
      <c r="U34" s="28" t="str">
        <f t="shared" si="15"/>
        <v>0 0</v>
      </c>
      <c r="V34" s="29">
        <f ca="1">SUMIF(bogenpreise!$A$2:$A$25,U34,bogenpreise!$C$2:$C$24)</f>
        <v>0</v>
      </c>
      <c r="W34" s="42">
        <f t="shared" ca="1" si="1"/>
        <v>0</v>
      </c>
      <c r="Y34" s="27">
        <v>21</v>
      </c>
      <c r="Z34" s="28">
        <f t="shared" si="16"/>
        <v>0</v>
      </c>
      <c r="AA34" s="28">
        <f t="shared" si="17"/>
        <v>0</v>
      </c>
      <c r="AB34" s="28" t="str">
        <f t="shared" si="18"/>
        <v>0 0</v>
      </c>
      <c r="AD34" s="29">
        <f ca="1">SUMIF(bogenpreise!$A$2:$A$25,AB34,bogenpreise!$C$2:$C$24)</f>
        <v>0</v>
      </c>
      <c r="AE34" s="30">
        <f t="shared" ca="1" si="19"/>
        <v>0</v>
      </c>
      <c r="AF34" s="27">
        <v>21</v>
      </c>
      <c r="AG34" s="28" t="str">
        <f t="shared" si="20"/>
        <v>0 0</v>
      </c>
      <c r="AH34" s="29">
        <f ca="1">SUMIF(bogenpreise!$A$2:$A$25,AG34,bogenpreise!$C$2:$C$24)</f>
        <v>0</v>
      </c>
      <c r="AI34" s="42">
        <f t="shared" ca="1" si="2"/>
        <v>0</v>
      </c>
      <c r="AK34" s="27">
        <v>21</v>
      </c>
      <c r="AL34" s="28">
        <f t="shared" si="21"/>
        <v>0</v>
      </c>
      <c r="AM34" s="28">
        <f t="shared" si="22"/>
        <v>0</v>
      </c>
      <c r="AN34" s="28" t="str">
        <f t="shared" si="23"/>
        <v>0 0</v>
      </c>
      <c r="AP34" s="29">
        <f ca="1">SUMIF(bogenpreise!$A$2:$A$25,AN34,bogenpreise!$C$2:$C$24)</f>
        <v>0</v>
      </c>
      <c r="AQ34" s="30">
        <f t="shared" ca="1" si="24"/>
        <v>0</v>
      </c>
      <c r="AR34" s="27">
        <v>21</v>
      </c>
      <c r="AS34" s="28" t="str">
        <f t="shared" si="25"/>
        <v>0 0</v>
      </c>
      <c r="AT34" s="29">
        <f ca="1">SUMIF(bogenpreise!$A$2:$A$25,AS34,bogenpreise!$C$2:$C$24)</f>
        <v>0</v>
      </c>
      <c r="AU34" s="42">
        <f t="shared" ca="1" si="3"/>
        <v>0</v>
      </c>
      <c r="AW34" s="27">
        <v>21</v>
      </c>
      <c r="AX34" s="28">
        <f t="shared" si="26"/>
        <v>0</v>
      </c>
      <c r="AY34" s="28">
        <f t="shared" si="27"/>
        <v>0</v>
      </c>
      <c r="AZ34" s="28" t="str">
        <f t="shared" si="28"/>
        <v>0 0</v>
      </c>
      <c r="BB34" s="29">
        <f ca="1">SUMIF(bogenpreise!$A$2:$A$25,AZ34,bogenpreise!$C$2:$C$24)</f>
        <v>0</v>
      </c>
      <c r="BC34" s="30">
        <f t="shared" ca="1" si="29"/>
        <v>0</v>
      </c>
      <c r="BD34" s="27">
        <v>21</v>
      </c>
      <c r="BE34" s="28" t="str">
        <f t="shared" si="30"/>
        <v>0 0</v>
      </c>
      <c r="BF34" s="29">
        <f ca="1">SUMIF(bogenpreise!$A$2:$A$25,BE34,bogenpreise!$C$2:$C$24)</f>
        <v>0</v>
      </c>
      <c r="BG34" s="42">
        <f t="shared" ca="1" si="4"/>
        <v>0</v>
      </c>
    </row>
    <row r="35" spans="1:59" ht="17.25" customHeight="1" x14ac:dyDescent="0.25">
      <c r="A35" s="27">
        <v>22</v>
      </c>
      <c r="B35" s="28">
        <f t="shared" si="5"/>
        <v>0</v>
      </c>
      <c r="C35" s="28">
        <f t="shared" si="6"/>
        <v>0</v>
      </c>
      <c r="D35" s="28" t="str">
        <f t="shared" si="7"/>
        <v>0 0</v>
      </c>
      <c r="F35" s="29">
        <f ca="1">SUMIF(bogenpreise!$A$2:$A$25,D35,bogenpreise!$C$2:$C$24)</f>
        <v>0</v>
      </c>
      <c r="G35" s="30">
        <f t="shared" ca="1" si="8"/>
        <v>0</v>
      </c>
      <c r="H35" s="27">
        <v>22</v>
      </c>
      <c r="I35" s="28" t="str">
        <f t="shared" si="9"/>
        <v>0 0</v>
      </c>
      <c r="J35" s="29">
        <f ca="1">SUMIF(bogenpreise!$A$2:$A$25,I35,bogenpreise!$C$2:$C$24)</f>
        <v>0</v>
      </c>
      <c r="K35" s="42">
        <f t="shared" ca="1" si="10"/>
        <v>0</v>
      </c>
      <c r="M35" s="27">
        <v>22</v>
      </c>
      <c r="N35" s="28">
        <f t="shared" si="11"/>
        <v>0</v>
      </c>
      <c r="O35" s="28">
        <f t="shared" si="12"/>
        <v>0</v>
      </c>
      <c r="P35" s="28" t="str">
        <f t="shared" si="13"/>
        <v>0 0</v>
      </c>
      <c r="R35" s="29">
        <f ca="1">SUMIF(bogenpreise!$A$2:$A$25,P35,bogenpreise!$C$2:$C$24)</f>
        <v>0</v>
      </c>
      <c r="S35" s="30">
        <f t="shared" ca="1" si="14"/>
        <v>0</v>
      </c>
      <c r="T35" s="27">
        <v>22</v>
      </c>
      <c r="U35" s="28" t="str">
        <f t="shared" si="15"/>
        <v>0 0</v>
      </c>
      <c r="V35" s="29">
        <f ca="1">SUMIF(bogenpreise!$A$2:$A$25,U35,bogenpreise!$C$2:$C$24)</f>
        <v>0</v>
      </c>
      <c r="W35" s="42">
        <f t="shared" ca="1" si="1"/>
        <v>0</v>
      </c>
      <c r="Y35" s="27">
        <v>22</v>
      </c>
      <c r="Z35" s="28">
        <f t="shared" si="16"/>
        <v>0</v>
      </c>
      <c r="AA35" s="28">
        <f t="shared" si="17"/>
        <v>0</v>
      </c>
      <c r="AB35" s="28" t="str">
        <f t="shared" si="18"/>
        <v>0 0</v>
      </c>
      <c r="AD35" s="29">
        <f ca="1">SUMIF(bogenpreise!$A$2:$A$25,AB35,bogenpreise!$C$2:$C$24)</f>
        <v>0</v>
      </c>
      <c r="AE35" s="30">
        <f t="shared" ca="1" si="19"/>
        <v>0</v>
      </c>
      <c r="AF35" s="27">
        <v>22</v>
      </c>
      <c r="AG35" s="28" t="str">
        <f t="shared" si="20"/>
        <v>0 0</v>
      </c>
      <c r="AH35" s="29">
        <f ca="1">SUMIF(bogenpreise!$A$2:$A$25,AG35,bogenpreise!$C$2:$C$24)</f>
        <v>0</v>
      </c>
      <c r="AI35" s="42">
        <f t="shared" ca="1" si="2"/>
        <v>0</v>
      </c>
      <c r="AK35" s="27">
        <v>22</v>
      </c>
      <c r="AL35" s="28">
        <f t="shared" si="21"/>
        <v>0</v>
      </c>
      <c r="AM35" s="28">
        <f t="shared" si="22"/>
        <v>0</v>
      </c>
      <c r="AN35" s="28" t="str">
        <f t="shared" si="23"/>
        <v>0 0</v>
      </c>
      <c r="AP35" s="29">
        <f ca="1">SUMIF(bogenpreise!$A$2:$A$25,AN35,bogenpreise!$C$2:$C$24)</f>
        <v>0</v>
      </c>
      <c r="AQ35" s="30">
        <f t="shared" ca="1" si="24"/>
        <v>0</v>
      </c>
      <c r="AR35" s="27">
        <v>22</v>
      </c>
      <c r="AS35" s="28" t="str">
        <f t="shared" si="25"/>
        <v>0 0</v>
      </c>
      <c r="AT35" s="29">
        <f ca="1">SUMIF(bogenpreise!$A$2:$A$25,AS35,bogenpreise!$C$2:$C$24)</f>
        <v>0</v>
      </c>
      <c r="AU35" s="42">
        <f t="shared" ca="1" si="3"/>
        <v>0</v>
      </c>
      <c r="AW35" s="27">
        <v>22</v>
      </c>
      <c r="AX35" s="28">
        <f t="shared" si="26"/>
        <v>0</v>
      </c>
      <c r="AY35" s="28">
        <f t="shared" si="27"/>
        <v>0</v>
      </c>
      <c r="AZ35" s="28" t="str">
        <f t="shared" si="28"/>
        <v>0 0</v>
      </c>
      <c r="BB35" s="29">
        <f ca="1">SUMIF(bogenpreise!$A$2:$A$25,AZ35,bogenpreise!$C$2:$C$24)</f>
        <v>0</v>
      </c>
      <c r="BC35" s="30">
        <f t="shared" ca="1" si="29"/>
        <v>0</v>
      </c>
      <c r="BD35" s="27">
        <v>22</v>
      </c>
      <c r="BE35" s="28" t="str">
        <f t="shared" si="30"/>
        <v>0 0</v>
      </c>
      <c r="BF35" s="29">
        <f ca="1">SUMIF(bogenpreise!$A$2:$A$25,BE35,bogenpreise!$C$2:$C$24)</f>
        <v>0</v>
      </c>
      <c r="BG35" s="42">
        <f t="shared" ca="1" si="4"/>
        <v>0</v>
      </c>
    </row>
    <row r="36" spans="1:59" ht="17.25" customHeight="1" x14ac:dyDescent="0.25">
      <c r="A36" s="27">
        <v>23</v>
      </c>
      <c r="B36" s="28">
        <f t="shared" si="5"/>
        <v>0</v>
      </c>
      <c r="C36" s="28">
        <f t="shared" si="6"/>
        <v>0</v>
      </c>
      <c r="D36" s="28" t="str">
        <f t="shared" si="7"/>
        <v>0 0</v>
      </c>
      <c r="F36" s="29">
        <f ca="1">SUMIF(bogenpreise!$A$2:$A$25,D36,bogenpreise!$C$2:$C$24)</f>
        <v>0</v>
      </c>
      <c r="G36" s="30">
        <f t="shared" ca="1" si="8"/>
        <v>0</v>
      </c>
      <c r="H36" s="27">
        <v>23</v>
      </c>
      <c r="I36" s="28" t="str">
        <f t="shared" si="9"/>
        <v>0 0</v>
      </c>
      <c r="J36" s="29">
        <f ca="1">SUMIF(bogenpreise!$A$2:$A$25,I36,bogenpreise!$C$2:$C$24)</f>
        <v>0</v>
      </c>
      <c r="K36" s="42">
        <f t="shared" ca="1" si="10"/>
        <v>0</v>
      </c>
      <c r="M36" s="27">
        <v>23</v>
      </c>
      <c r="N36" s="28">
        <f t="shared" si="11"/>
        <v>0</v>
      </c>
      <c r="O36" s="28">
        <f t="shared" si="12"/>
        <v>0</v>
      </c>
      <c r="P36" s="28" t="str">
        <f t="shared" si="13"/>
        <v>0 0</v>
      </c>
      <c r="R36" s="29">
        <f ca="1">SUMIF(bogenpreise!$A$2:$A$25,P36,bogenpreise!$C$2:$C$24)</f>
        <v>0</v>
      </c>
      <c r="S36" s="30">
        <f t="shared" ca="1" si="14"/>
        <v>0</v>
      </c>
      <c r="T36" s="27">
        <v>23</v>
      </c>
      <c r="U36" s="28" t="str">
        <f t="shared" si="15"/>
        <v>0 0</v>
      </c>
      <c r="V36" s="29">
        <f ca="1">SUMIF(bogenpreise!$A$2:$A$25,U36,bogenpreise!$C$2:$C$24)</f>
        <v>0</v>
      </c>
      <c r="W36" s="42">
        <f t="shared" ca="1" si="1"/>
        <v>0</v>
      </c>
      <c r="Y36" s="27">
        <v>23</v>
      </c>
      <c r="Z36" s="28">
        <f t="shared" si="16"/>
        <v>0</v>
      </c>
      <c r="AA36" s="28">
        <f t="shared" si="17"/>
        <v>0</v>
      </c>
      <c r="AB36" s="28" t="str">
        <f t="shared" si="18"/>
        <v>0 0</v>
      </c>
      <c r="AD36" s="29">
        <f ca="1">SUMIF(bogenpreise!$A$2:$A$25,AB36,bogenpreise!$C$2:$C$24)</f>
        <v>0</v>
      </c>
      <c r="AE36" s="30">
        <f t="shared" ca="1" si="19"/>
        <v>0</v>
      </c>
      <c r="AF36" s="27">
        <v>23</v>
      </c>
      <c r="AG36" s="28" t="str">
        <f t="shared" si="20"/>
        <v>0 0</v>
      </c>
      <c r="AH36" s="29">
        <f ca="1">SUMIF(bogenpreise!$A$2:$A$25,AG36,bogenpreise!$C$2:$C$24)</f>
        <v>0</v>
      </c>
      <c r="AI36" s="42">
        <f t="shared" ca="1" si="2"/>
        <v>0</v>
      </c>
      <c r="AK36" s="27">
        <v>23</v>
      </c>
      <c r="AL36" s="28">
        <f t="shared" si="21"/>
        <v>0</v>
      </c>
      <c r="AM36" s="28">
        <f t="shared" si="22"/>
        <v>0</v>
      </c>
      <c r="AN36" s="28" t="str">
        <f t="shared" si="23"/>
        <v>0 0</v>
      </c>
      <c r="AP36" s="29">
        <f ca="1">SUMIF(bogenpreise!$A$2:$A$25,AN36,bogenpreise!$C$2:$C$24)</f>
        <v>0</v>
      </c>
      <c r="AQ36" s="30">
        <f t="shared" ca="1" si="24"/>
        <v>0</v>
      </c>
      <c r="AR36" s="27">
        <v>23</v>
      </c>
      <c r="AS36" s="28" t="str">
        <f t="shared" si="25"/>
        <v>0 0</v>
      </c>
      <c r="AT36" s="29">
        <f ca="1">SUMIF(bogenpreise!$A$2:$A$25,AS36,bogenpreise!$C$2:$C$24)</f>
        <v>0</v>
      </c>
      <c r="AU36" s="42">
        <f t="shared" ca="1" si="3"/>
        <v>0</v>
      </c>
      <c r="AW36" s="27">
        <v>23</v>
      </c>
      <c r="AX36" s="28">
        <f t="shared" si="26"/>
        <v>0</v>
      </c>
      <c r="AY36" s="28">
        <f t="shared" si="27"/>
        <v>0</v>
      </c>
      <c r="AZ36" s="28" t="str">
        <f t="shared" si="28"/>
        <v>0 0</v>
      </c>
      <c r="BB36" s="29">
        <f ca="1">SUMIF(bogenpreise!$A$2:$A$25,AZ36,bogenpreise!$C$2:$C$24)</f>
        <v>0</v>
      </c>
      <c r="BC36" s="30">
        <f t="shared" ca="1" si="29"/>
        <v>0</v>
      </c>
      <c r="BD36" s="27">
        <v>23</v>
      </c>
      <c r="BE36" s="28" t="str">
        <f t="shared" si="30"/>
        <v>0 0</v>
      </c>
      <c r="BF36" s="29">
        <f ca="1">SUMIF(bogenpreise!$A$2:$A$25,BE36,bogenpreise!$C$2:$C$24)</f>
        <v>0</v>
      </c>
      <c r="BG36" s="42">
        <f t="shared" ca="1" si="4"/>
        <v>0</v>
      </c>
    </row>
    <row r="37" spans="1:59" ht="17.25" customHeight="1" x14ac:dyDescent="0.25">
      <c r="A37" s="27">
        <v>24</v>
      </c>
      <c r="B37" s="28">
        <f t="shared" si="5"/>
        <v>0</v>
      </c>
      <c r="C37" s="28">
        <f t="shared" si="6"/>
        <v>0</v>
      </c>
      <c r="D37" s="28" t="str">
        <f t="shared" si="7"/>
        <v>0 0</v>
      </c>
      <c r="F37" s="29">
        <f ca="1">SUMIF(bogenpreise!$A$2:$A$25,D37,bogenpreise!$C$2:$C$24)</f>
        <v>0</v>
      </c>
      <c r="G37" s="30">
        <f t="shared" ca="1" si="8"/>
        <v>0</v>
      </c>
      <c r="H37" s="27">
        <v>24</v>
      </c>
      <c r="I37" s="28" t="str">
        <f t="shared" si="9"/>
        <v>0 0</v>
      </c>
      <c r="J37" s="29">
        <f ca="1">SUMIF(bogenpreise!$A$2:$A$25,I37,bogenpreise!$C$2:$C$24)</f>
        <v>0</v>
      </c>
      <c r="K37" s="42">
        <f t="shared" ca="1" si="10"/>
        <v>0</v>
      </c>
      <c r="M37" s="27">
        <v>24</v>
      </c>
      <c r="N37" s="28">
        <f t="shared" si="11"/>
        <v>0</v>
      </c>
      <c r="O37" s="28">
        <f t="shared" si="12"/>
        <v>0</v>
      </c>
      <c r="P37" s="28" t="str">
        <f t="shared" si="13"/>
        <v>0 0</v>
      </c>
      <c r="R37" s="29">
        <f ca="1">SUMIF(bogenpreise!$A$2:$A$25,P37,bogenpreise!$C$2:$C$24)</f>
        <v>0</v>
      </c>
      <c r="S37" s="30">
        <f t="shared" ca="1" si="14"/>
        <v>0</v>
      </c>
      <c r="T37" s="27">
        <v>24</v>
      </c>
      <c r="U37" s="28" t="str">
        <f t="shared" si="15"/>
        <v>0 0</v>
      </c>
      <c r="V37" s="29">
        <f ca="1">SUMIF(bogenpreise!$A$2:$A$25,U37,bogenpreise!$C$2:$C$24)</f>
        <v>0</v>
      </c>
      <c r="W37" s="42">
        <f t="shared" ca="1" si="1"/>
        <v>0</v>
      </c>
      <c r="Y37" s="27">
        <v>24</v>
      </c>
      <c r="Z37" s="28">
        <f t="shared" si="16"/>
        <v>0</v>
      </c>
      <c r="AA37" s="28">
        <f t="shared" si="17"/>
        <v>0</v>
      </c>
      <c r="AB37" s="28" t="str">
        <f t="shared" si="18"/>
        <v>0 0</v>
      </c>
      <c r="AD37" s="29">
        <f ca="1">SUMIF(bogenpreise!$A$2:$A$25,AB37,bogenpreise!$C$2:$C$24)</f>
        <v>0</v>
      </c>
      <c r="AE37" s="30">
        <f t="shared" ca="1" si="19"/>
        <v>0</v>
      </c>
      <c r="AF37" s="27">
        <v>24</v>
      </c>
      <c r="AG37" s="28" t="str">
        <f t="shared" si="20"/>
        <v>0 0</v>
      </c>
      <c r="AH37" s="29">
        <f ca="1">SUMIF(bogenpreise!$A$2:$A$25,AG37,bogenpreise!$C$2:$C$24)</f>
        <v>0</v>
      </c>
      <c r="AI37" s="42">
        <f t="shared" ca="1" si="2"/>
        <v>0</v>
      </c>
      <c r="AK37" s="27">
        <v>24</v>
      </c>
      <c r="AL37" s="28">
        <f t="shared" si="21"/>
        <v>0</v>
      </c>
      <c r="AM37" s="28">
        <f t="shared" si="22"/>
        <v>0</v>
      </c>
      <c r="AN37" s="28" t="str">
        <f t="shared" si="23"/>
        <v>0 0</v>
      </c>
      <c r="AP37" s="29">
        <f ca="1">SUMIF(bogenpreise!$A$2:$A$25,AN37,bogenpreise!$C$2:$C$24)</f>
        <v>0</v>
      </c>
      <c r="AQ37" s="30">
        <f t="shared" ca="1" si="24"/>
        <v>0</v>
      </c>
      <c r="AR37" s="27">
        <v>24</v>
      </c>
      <c r="AS37" s="28" t="str">
        <f t="shared" si="25"/>
        <v>0 0</v>
      </c>
      <c r="AT37" s="29">
        <f ca="1">SUMIF(bogenpreise!$A$2:$A$25,AS37,bogenpreise!$C$2:$C$24)</f>
        <v>0</v>
      </c>
      <c r="AU37" s="42">
        <f t="shared" ca="1" si="3"/>
        <v>0</v>
      </c>
      <c r="AW37" s="27">
        <v>24</v>
      </c>
      <c r="AX37" s="28">
        <f t="shared" si="26"/>
        <v>0</v>
      </c>
      <c r="AY37" s="28">
        <f t="shared" si="27"/>
        <v>0</v>
      </c>
      <c r="AZ37" s="28" t="str">
        <f t="shared" si="28"/>
        <v>0 0</v>
      </c>
      <c r="BB37" s="29">
        <f ca="1">SUMIF(bogenpreise!$A$2:$A$25,AZ37,bogenpreise!$C$2:$C$24)</f>
        <v>0</v>
      </c>
      <c r="BC37" s="30">
        <f t="shared" ca="1" si="29"/>
        <v>0</v>
      </c>
      <c r="BD37" s="27">
        <v>24</v>
      </c>
      <c r="BE37" s="28" t="str">
        <f t="shared" si="30"/>
        <v>0 0</v>
      </c>
      <c r="BF37" s="29">
        <f ca="1">SUMIF(bogenpreise!$A$2:$A$25,BE37,bogenpreise!$C$2:$C$24)</f>
        <v>0</v>
      </c>
      <c r="BG37" s="42">
        <f t="shared" ca="1" si="4"/>
        <v>0</v>
      </c>
    </row>
    <row r="38" spans="1:59" ht="17.25" customHeight="1" x14ac:dyDescent="0.25">
      <c r="A38" s="27">
        <v>25</v>
      </c>
      <c r="B38" s="28">
        <f t="shared" si="5"/>
        <v>0</v>
      </c>
      <c r="C38" s="28">
        <f t="shared" si="6"/>
        <v>0</v>
      </c>
      <c r="D38" s="28" t="str">
        <f t="shared" si="7"/>
        <v>0 0</v>
      </c>
      <c r="F38" s="29">
        <f ca="1">SUMIF(bogenpreise!$A$2:$A$25,D38,bogenpreise!$C$2:$C$24)</f>
        <v>0</v>
      </c>
      <c r="G38" s="30">
        <f t="shared" ca="1" si="8"/>
        <v>0</v>
      </c>
      <c r="H38" s="27">
        <v>25</v>
      </c>
      <c r="I38" s="28" t="str">
        <f t="shared" si="9"/>
        <v>0 0</v>
      </c>
      <c r="J38" s="29">
        <f ca="1">SUMIF(bogenpreise!$A$2:$A$25,I38,bogenpreise!$C$2:$C$24)</f>
        <v>0</v>
      </c>
      <c r="K38" s="42">
        <f t="shared" ca="1" si="10"/>
        <v>0</v>
      </c>
      <c r="M38" s="27">
        <v>25</v>
      </c>
      <c r="N38" s="28">
        <f t="shared" si="11"/>
        <v>0</v>
      </c>
      <c r="O38" s="28">
        <f t="shared" si="12"/>
        <v>0</v>
      </c>
      <c r="P38" s="28" t="str">
        <f t="shared" si="13"/>
        <v>0 0</v>
      </c>
      <c r="R38" s="29">
        <f ca="1">SUMIF(bogenpreise!$A$2:$A$25,P38,bogenpreise!$C$2:$C$24)</f>
        <v>0</v>
      </c>
      <c r="S38" s="30">
        <f t="shared" ca="1" si="14"/>
        <v>0</v>
      </c>
      <c r="T38" s="27">
        <v>25</v>
      </c>
      <c r="U38" s="28" t="str">
        <f t="shared" si="15"/>
        <v>0 0</v>
      </c>
      <c r="V38" s="29">
        <f ca="1">SUMIF(bogenpreise!$A$2:$A$25,U38,bogenpreise!$C$2:$C$24)</f>
        <v>0</v>
      </c>
      <c r="W38" s="42">
        <f t="shared" ca="1" si="1"/>
        <v>0</v>
      </c>
      <c r="Y38" s="27">
        <v>25</v>
      </c>
      <c r="Z38" s="28">
        <f t="shared" si="16"/>
        <v>0</v>
      </c>
      <c r="AA38" s="28">
        <f t="shared" si="17"/>
        <v>0</v>
      </c>
      <c r="AB38" s="28" t="str">
        <f t="shared" si="18"/>
        <v>0 0</v>
      </c>
      <c r="AD38" s="29">
        <f ca="1">SUMIF(bogenpreise!$A$2:$A$25,AB38,bogenpreise!$C$2:$C$24)</f>
        <v>0</v>
      </c>
      <c r="AE38" s="30">
        <f t="shared" ca="1" si="19"/>
        <v>0</v>
      </c>
      <c r="AF38" s="27">
        <v>25</v>
      </c>
      <c r="AG38" s="28" t="str">
        <f t="shared" si="20"/>
        <v>0 0</v>
      </c>
      <c r="AH38" s="29">
        <f ca="1">SUMIF(bogenpreise!$A$2:$A$25,AG38,bogenpreise!$C$2:$C$24)</f>
        <v>0</v>
      </c>
      <c r="AI38" s="42">
        <f t="shared" ca="1" si="2"/>
        <v>0</v>
      </c>
      <c r="AK38" s="27">
        <v>25</v>
      </c>
      <c r="AL38" s="28">
        <f t="shared" si="21"/>
        <v>0</v>
      </c>
      <c r="AM38" s="28">
        <f t="shared" si="22"/>
        <v>0</v>
      </c>
      <c r="AN38" s="28" t="str">
        <f t="shared" si="23"/>
        <v>0 0</v>
      </c>
      <c r="AP38" s="29">
        <f ca="1">SUMIF(bogenpreise!$A$2:$A$25,AN38,bogenpreise!$C$2:$C$24)</f>
        <v>0</v>
      </c>
      <c r="AQ38" s="30">
        <f t="shared" ca="1" si="24"/>
        <v>0</v>
      </c>
      <c r="AR38" s="27">
        <v>25</v>
      </c>
      <c r="AS38" s="28" t="str">
        <f t="shared" si="25"/>
        <v>0 0</v>
      </c>
      <c r="AT38" s="29">
        <f ca="1">SUMIF(bogenpreise!$A$2:$A$25,AS38,bogenpreise!$C$2:$C$24)</f>
        <v>0</v>
      </c>
      <c r="AU38" s="42">
        <f t="shared" ca="1" si="3"/>
        <v>0</v>
      </c>
      <c r="AW38" s="27">
        <v>25</v>
      </c>
      <c r="AX38" s="28">
        <f t="shared" si="26"/>
        <v>0</v>
      </c>
      <c r="AY38" s="28">
        <f t="shared" si="27"/>
        <v>0</v>
      </c>
      <c r="AZ38" s="28" t="str">
        <f t="shared" si="28"/>
        <v>0 0</v>
      </c>
      <c r="BB38" s="29">
        <f ca="1">SUMIF(bogenpreise!$A$2:$A$25,AZ38,bogenpreise!$C$2:$C$24)</f>
        <v>0</v>
      </c>
      <c r="BC38" s="30">
        <f t="shared" ca="1" si="29"/>
        <v>0</v>
      </c>
      <c r="BD38" s="27">
        <v>25</v>
      </c>
      <c r="BE38" s="28" t="str">
        <f t="shared" si="30"/>
        <v>0 0</v>
      </c>
      <c r="BF38" s="29">
        <f ca="1">SUMIF(bogenpreise!$A$2:$A$25,BE38,bogenpreise!$C$2:$C$24)</f>
        <v>0</v>
      </c>
      <c r="BG38" s="42">
        <f t="shared" ca="1" si="4"/>
        <v>0</v>
      </c>
    </row>
    <row r="39" spans="1:59" ht="17.25" customHeight="1" x14ac:dyDescent="0.25">
      <c r="A39" s="27">
        <v>26</v>
      </c>
      <c r="B39" s="28">
        <f t="shared" si="5"/>
        <v>0</v>
      </c>
      <c r="C39" s="28">
        <f t="shared" si="6"/>
        <v>0</v>
      </c>
      <c r="D39" s="28" t="str">
        <f t="shared" si="7"/>
        <v>0 0</v>
      </c>
      <c r="F39" s="29">
        <f ca="1">SUMIF(bogenpreise!$A$2:$A$25,D39,bogenpreise!$C$2:$C$24)</f>
        <v>0</v>
      </c>
      <c r="G39" s="30">
        <f t="shared" ca="1" si="8"/>
        <v>0</v>
      </c>
      <c r="H39" s="27">
        <v>26</v>
      </c>
      <c r="I39" s="28" t="str">
        <f t="shared" si="9"/>
        <v>0 0</v>
      </c>
      <c r="J39" s="29">
        <f ca="1">SUMIF(bogenpreise!$A$2:$A$25,I39,bogenpreise!$C$2:$C$24)</f>
        <v>0</v>
      </c>
      <c r="K39" s="42">
        <f t="shared" ca="1" si="10"/>
        <v>0</v>
      </c>
      <c r="M39" s="27">
        <v>26</v>
      </c>
      <c r="N39" s="28">
        <f t="shared" si="11"/>
        <v>0</v>
      </c>
      <c r="O39" s="28">
        <f t="shared" si="12"/>
        <v>0</v>
      </c>
      <c r="P39" s="28" t="str">
        <f t="shared" si="13"/>
        <v>0 0</v>
      </c>
      <c r="R39" s="29">
        <f ca="1">SUMIF(bogenpreise!$A$2:$A$25,P39,bogenpreise!$C$2:$C$24)</f>
        <v>0</v>
      </c>
      <c r="S39" s="30">
        <f t="shared" ca="1" si="14"/>
        <v>0</v>
      </c>
      <c r="T39" s="27">
        <v>26</v>
      </c>
      <c r="U39" s="28" t="str">
        <f t="shared" si="15"/>
        <v>0 0</v>
      </c>
      <c r="V39" s="29">
        <f ca="1">SUMIF(bogenpreise!$A$2:$A$25,U39,bogenpreise!$C$2:$C$24)</f>
        <v>0</v>
      </c>
      <c r="W39" s="42">
        <f t="shared" ca="1" si="1"/>
        <v>0</v>
      </c>
      <c r="Y39" s="27">
        <v>26</v>
      </c>
      <c r="Z39" s="28">
        <f t="shared" si="16"/>
        <v>0</v>
      </c>
      <c r="AA39" s="28">
        <f t="shared" si="17"/>
        <v>0</v>
      </c>
      <c r="AB39" s="28" t="str">
        <f t="shared" si="18"/>
        <v>0 0</v>
      </c>
      <c r="AD39" s="29">
        <f ca="1">SUMIF(bogenpreise!$A$2:$A$25,AB39,bogenpreise!$C$2:$C$24)</f>
        <v>0</v>
      </c>
      <c r="AE39" s="30">
        <f t="shared" ca="1" si="19"/>
        <v>0</v>
      </c>
      <c r="AF39" s="27">
        <v>26</v>
      </c>
      <c r="AG39" s="28" t="str">
        <f t="shared" si="20"/>
        <v>0 0</v>
      </c>
      <c r="AH39" s="29">
        <f ca="1">SUMIF(bogenpreise!$A$2:$A$25,AG39,bogenpreise!$C$2:$C$24)</f>
        <v>0</v>
      </c>
      <c r="AI39" s="42">
        <f t="shared" ca="1" si="2"/>
        <v>0</v>
      </c>
      <c r="AK39" s="27">
        <v>26</v>
      </c>
      <c r="AL39" s="28">
        <f t="shared" si="21"/>
        <v>0</v>
      </c>
      <c r="AM39" s="28">
        <f t="shared" si="22"/>
        <v>0</v>
      </c>
      <c r="AN39" s="28" t="str">
        <f t="shared" si="23"/>
        <v>0 0</v>
      </c>
      <c r="AP39" s="29">
        <f ca="1">SUMIF(bogenpreise!$A$2:$A$25,AN39,bogenpreise!$C$2:$C$24)</f>
        <v>0</v>
      </c>
      <c r="AQ39" s="30">
        <f t="shared" ca="1" si="24"/>
        <v>0</v>
      </c>
      <c r="AR39" s="27">
        <v>26</v>
      </c>
      <c r="AS39" s="28" t="str">
        <f t="shared" si="25"/>
        <v>0 0</v>
      </c>
      <c r="AT39" s="29">
        <f ca="1">SUMIF(bogenpreise!$A$2:$A$25,AS39,bogenpreise!$C$2:$C$24)</f>
        <v>0</v>
      </c>
      <c r="AU39" s="42">
        <f t="shared" ca="1" si="3"/>
        <v>0</v>
      </c>
      <c r="AW39" s="27">
        <v>26</v>
      </c>
      <c r="AX39" s="28">
        <f t="shared" si="26"/>
        <v>0</v>
      </c>
      <c r="AY39" s="28">
        <f t="shared" si="27"/>
        <v>0</v>
      </c>
      <c r="AZ39" s="28" t="str">
        <f t="shared" si="28"/>
        <v>0 0</v>
      </c>
      <c r="BB39" s="29">
        <f ca="1">SUMIF(bogenpreise!$A$2:$A$25,AZ39,bogenpreise!$C$2:$C$24)</f>
        <v>0</v>
      </c>
      <c r="BC39" s="30">
        <f t="shared" ca="1" si="29"/>
        <v>0</v>
      </c>
      <c r="BD39" s="27">
        <v>26</v>
      </c>
      <c r="BE39" s="28" t="str">
        <f t="shared" si="30"/>
        <v>0 0</v>
      </c>
      <c r="BF39" s="29">
        <f ca="1">SUMIF(bogenpreise!$A$2:$A$25,BE39,bogenpreise!$C$2:$C$24)</f>
        <v>0</v>
      </c>
      <c r="BG39" s="42">
        <f t="shared" ca="1" si="4"/>
        <v>0</v>
      </c>
    </row>
    <row r="40" spans="1:59" ht="17.25" customHeight="1" x14ac:dyDescent="0.25">
      <c r="A40" s="27">
        <v>27</v>
      </c>
      <c r="B40" s="28">
        <f t="shared" si="5"/>
        <v>0</v>
      </c>
      <c r="C40" s="28">
        <f t="shared" si="6"/>
        <v>0</v>
      </c>
      <c r="D40" s="28" t="str">
        <f t="shared" si="7"/>
        <v>0 0</v>
      </c>
      <c r="F40" s="29">
        <f ca="1">SUMIF(bogenpreise!$A$2:$A$25,D40,bogenpreise!$C$2:$C$24)</f>
        <v>0</v>
      </c>
      <c r="G40" s="30">
        <f t="shared" ca="1" si="8"/>
        <v>0</v>
      </c>
      <c r="H40" s="27">
        <v>27</v>
      </c>
      <c r="I40" s="28" t="str">
        <f t="shared" si="9"/>
        <v>0 0</v>
      </c>
      <c r="J40" s="29">
        <f ca="1">SUMIF(bogenpreise!$A$2:$A$25,I40,bogenpreise!$C$2:$C$24)</f>
        <v>0</v>
      </c>
      <c r="K40" s="42">
        <f t="shared" ca="1" si="10"/>
        <v>0</v>
      </c>
      <c r="M40" s="27">
        <v>27</v>
      </c>
      <c r="N40" s="28">
        <f t="shared" si="11"/>
        <v>0</v>
      </c>
      <c r="O40" s="28">
        <f t="shared" si="12"/>
        <v>0</v>
      </c>
      <c r="P40" s="28" t="str">
        <f t="shared" si="13"/>
        <v>0 0</v>
      </c>
      <c r="R40" s="29">
        <f ca="1">SUMIF(bogenpreise!$A$2:$A$25,P40,bogenpreise!$C$2:$C$24)</f>
        <v>0</v>
      </c>
      <c r="S40" s="30">
        <f t="shared" ca="1" si="14"/>
        <v>0</v>
      </c>
      <c r="T40" s="27">
        <v>27</v>
      </c>
      <c r="U40" s="28" t="str">
        <f t="shared" si="15"/>
        <v>0 0</v>
      </c>
      <c r="V40" s="29">
        <f ca="1">SUMIF(bogenpreise!$A$2:$A$25,U40,bogenpreise!$C$2:$C$24)</f>
        <v>0</v>
      </c>
      <c r="W40" s="42">
        <f t="shared" ca="1" si="1"/>
        <v>0</v>
      </c>
      <c r="Y40" s="27">
        <v>27</v>
      </c>
      <c r="Z40" s="28">
        <f t="shared" si="16"/>
        <v>0</v>
      </c>
      <c r="AA40" s="28">
        <f t="shared" si="17"/>
        <v>0</v>
      </c>
      <c r="AB40" s="28" t="str">
        <f t="shared" si="18"/>
        <v>0 0</v>
      </c>
      <c r="AD40" s="29">
        <f ca="1">SUMIF(bogenpreise!$A$2:$A$25,AB40,bogenpreise!$C$2:$C$24)</f>
        <v>0</v>
      </c>
      <c r="AE40" s="30">
        <f t="shared" ca="1" si="19"/>
        <v>0</v>
      </c>
      <c r="AF40" s="27">
        <v>27</v>
      </c>
      <c r="AG40" s="28" t="str">
        <f t="shared" si="20"/>
        <v>0 0</v>
      </c>
      <c r="AH40" s="29">
        <f ca="1">SUMIF(bogenpreise!$A$2:$A$25,AG40,bogenpreise!$C$2:$C$24)</f>
        <v>0</v>
      </c>
      <c r="AI40" s="42">
        <f t="shared" ca="1" si="2"/>
        <v>0</v>
      </c>
      <c r="AK40" s="27">
        <v>27</v>
      </c>
      <c r="AL40" s="28">
        <f t="shared" si="21"/>
        <v>0</v>
      </c>
      <c r="AM40" s="28">
        <f t="shared" si="22"/>
        <v>0</v>
      </c>
      <c r="AN40" s="28" t="str">
        <f t="shared" si="23"/>
        <v>0 0</v>
      </c>
      <c r="AP40" s="29">
        <f ca="1">SUMIF(bogenpreise!$A$2:$A$25,AN40,bogenpreise!$C$2:$C$24)</f>
        <v>0</v>
      </c>
      <c r="AQ40" s="30">
        <f t="shared" ca="1" si="24"/>
        <v>0</v>
      </c>
      <c r="AR40" s="27">
        <v>27</v>
      </c>
      <c r="AS40" s="28" t="str">
        <f t="shared" si="25"/>
        <v>0 0</v>
      </c>
      <c r="AT40" s="29">
        <f ca="1">SUMIF(bogenpreise!$A$2:$A$25,AS40,bogenpreise!$C$2:$C$24)</f>
        <v>0</v>
      </c>
      <c r="AU40" s="42">
        <f t="shared" ca="1" si="3"/>
        <v>0</v>
      </c>
      <c r="AW40" s="27">
        <v>27</v>
      </c>
      <c r="AX40" s="28">
        <f t="shared" si="26"/>
        <v>0</v>
      </c>
      <c r="AY40" s="28">
        <f t="shared" si="27"/>
        <v>0</v>
      </c>
      <c r="AZ40" s="28" t="str">
        <f t="shared" si="28"/>
        <v>0 0</v>
      </c>
      <c r="BB40" s="29">
        <f ca="1">SUMIF(bogenpreise!$A$2:$A$25,AZ40,bogenpreise!$C$2:$C$24)</f>
        <v>0</v>
      </c>
      <c r="BC40" s="30">
        <f t="shared" ca="1" si="29"/>
        <v>0</v>
      </c>
      <c r="BD40" s="27">
        <v>27</v>
      </c>
      <c r="BE40" s="28" t="str">
        <f t="shared" si="30"/>
        <v>0 0</v>
      </c>
      <c r="BF40" s="29">
        <f ca="1">SUMIF(bogenpreise!$A$2:$A$25,BE40,bogenpreise!$C$2:$C$24)</f>
        <v>0</v>
      </c>
      <c r="BG40" s="42">
        <f t="shared" ca="1" si="4"/>
        <v>0</v>
      </c>
    </row>
    <row r="41" spans="1:59" ht="17.25" customHeight="1" x14ac:dyDescent="0.25">
      <c r="A41" s="27">
        <v>28</v>
      </c>
      <c r="B41" s="28">
        <f t="shared" si="5"/>
        <v>0</v>
      </c>
      <c r="C41" s="28">
        <f t="shared" si="6"/>
        <v>0</v>
      </c>
      <c r="D41" s="28" t="str">
        <f t="shared" si="7"/>
        <v>0 0</v>
      </c>
      <c r="F41" s="29">
        <f ca="1">SUMIF(bogenpreise!$A$2:$A$25,D41,bogenpreise!$C$2:$C$24)</f>
        <v>0</v>
      </c>
      <c r="G41" s="30">
        <f t="shared" ca="1" si="8"/>
        <v>0</v>
      </c>
      <c r="H41" s="27">
        <v>28</v>
      </c>
      <c r="I41" s="28" t="str">
        <f t="shared" si="9"/>
        <v>0 0</v>
      </c>
      <c r="J41" s="29">
        <f ca="1">SUMIF(bogenpreise!$A$2:$A$25,I41,bogenpreise!$C$2:$C$24)</f>
        <v>0</v>
      </c>
      <c r="K41" s="42">
        <f t="shared" ca="1" si="10"/>
        <v>0</v>
      </c>
      <c r="M41" s="27">
        <v>28</v>
      </c>
      <c r="N41" s="28">
        <f t="shared" si="11"/>
        <v>0</v>
      </c>
      <c r="O41" s="28">
        <f t="shared" si="12"/>
        <v>0</v>
      </c>
      <c r="P41" s="28" t="str">
        <f t="shared" si="13"/>
        <v>0 0</v>
      </c>
      <c r="R41" s="29">
        <f ca="1">SUMIF(bogenpreise!$A$2:$A$25,P41,bogenpreise!$C$2:$C$24)</f>
        <v>0</v>
      </c>
      <c r="S41" s="30">
        <f t="shared" ca="1" si="14"/>
        <v>0</v>
      </c>
      <c r="T41" s="27">
        <v>28</v>
      </c>
      <c r="U41" s="28" t="str">
        <f t="shared" si="15"/>
        <v>0 0</v>
      </c>
      <c r="V41" s="29">
        <f ca="1">SUMIF(bogenpreise!$A$2:$A$25,U41,bogenpreise!$C$2:$C$24)</f>
        <v>0</v>
      </c>
      <c r="W41" s="42">
        <f t="shared" ca="1" si="1"/>
        <v>0</v>
      </c>
      <c r="Y41" s="27">
        <v>28</v>
      </c>
      <c r="Z41" s="28">
        <f t="shared" si="16"/>
        <v>0</v>
      </c>
      <c r="AA41" s="28">
        <f t="shared" si="17"/>
        <v>0</v>
      </c>
      <c r="AB41" s="28" t="str">
        <f t="shared" si="18"/>
        <v>0 0</v>
      </c>
      <c r="AD41" s="29">
        <f ca="1">SUMIF(bogenpreise!$A$2:$A$25,AB41,bogenpreise!$C$2:$C$24)</f>
        <v>0</v>
      </c>
      <c r="AE41" s="30">
        <f t="shared" ca="1" si="19"/>
        <v>0</v>
      </c>
      <c r="AF41" s="27">
        <v>28</v>
      </c>
      <c r="AG41" s="28" t="str">
        <f t="shared" si="20"/>
        <v>0 0</v>
      </c>
      <c r="AH41" s="29">
        <f ca="1">SUMIF(bogenpreise!$A$2:$A$25,AG41,bogenpreise!$C$2:$C$24)</f>
        <v>0</v>
      </c>
      <c r="AI41" s="42">
        <f t="shared" ca="1" si="2"/>
        <v>0</v>
      </c>
      <c r="AK41" s="27">
        <v>28</v>
      </c>
      <c r="AL41" s="28">
        <f t="shared" si="21"/>
        <v>0</v>
      </c>
      <c r="AM41" s="28">
        <f t="shared" si="22"/>
        <v>0</v>
      </c>
      <c r="AN41" s="28" t="str">
        <f t="shared" si="23"/>
        <v>0 0</v>
      </c>
      <c r="AP41" s="29">
        <f ca="1">SUMIF(bogenpreise!$A$2:$A$25,AN41,bogenpreise!$C$2:$C$24)</f>
        <v>0</v>
      </c>
      <c r="AQ41" s="30">
        <f t="shared" ca="1" si="24"/>
        <v>0</v>
      </c>
      <c r="AR41" s="27">
        <v>28</v>
      </c>
      <c r="AS41" s="28" t="str">
        <f t="shared" si="25"/>
        <v>0 0</v>
      </c>
      <c r="AT41" s="29">
        <f ca="1">SUMIF(bogenpreise!$A$2:$A$25,AS41,bogenpreise!$C$2:$C$24)</f>
        <v>0</v>
      </c>
      <c r="AU41" s="42">
        <f t="shared" ca="1" si="3"/>
        <v>0</v>
      </c>
      <c r="AW41" s="27">
        <v>28</v>
      </c>
      <c r="AX41" s="28">
        <f t="shared" si="26"/>
        <v>0</v>
      </c>
      <c r="AY41" s="28">
        <f t="shared" si="27"/>
        <v>0</v>
      </c>
      <c r="AZ41" s="28" t="str">
        <f t="shared" si="28"/>
        <v>0 0</v>
      </c>
      <c r="BB41" s="29">
        <f ca="1">SUMIF(bogenpreise!$A$2:$A$25,AZ41,bogenpreise!$C$2:$C$24)</f>
        <v>0</v>
      </c>
      <c r="BC41" s="30">
        <f t="shared" ca="1" si="29"/>
        <v>0</v>
      </c>
      <c r="BD41" s="27">
        <v>28</v>
      </c>
      <c r="BE41" s="28" t="str">
        <f t="shared" si="30"/>
        <v>0 0</v>
      </c>
      <c r="BF41" s="29">
        <f ca="1">SUMIF(bogenpreise!$A$2:$A$25,BE41,bogenpreise!$C$2:$C$24)</f>
        <v>0</v>
      </c>
      <c r="BG41" s="42">
        <f t="shared" ca="1" si="4"/>
        <v>0</v>
      </c>
    </row>
    <row r="42" spans="1:59" ht="17.25" customHeight="1" x14ac:dyDescent="0.25">
      <c r="A42" s="27">
        <v>29</v>
      </c>
      <c r="B42" s="28">
        <f t="shared" si="5"/>
        <v>0</v>
      </c>
      <c r="C42" s="28">
        <f t="shared" si="6"/>
        <v>0</v>
      </c>
      <c r="D42" s="28" t="str">
        <f t="shared" si="7"/>
        <v>0 0</v>
      </c>
      <c r="F42" s="29">
        <f ca="1">SUMIF(bogenpreise!$A$2:$A$25,D42,bogenpreise!$C$2:$C$24)</f>
        <v>0</v>
      </c>
      <c r="G42" s="30">
        <f t="shared" ca="1" si="8"/>
        <v>0</v>
      </c>
      <c r="H42" s="27">
        <v>29</v>
      </c>
      <c r="I42" s="28" t="str">
        <f t="shared" si="9"/>
        <v>0 0</v>
      </c>
      <c r="J42" s="29">
        <f ca="1">SUMIF(bogenpreise!$A$2:$A$25,I42,bogenpreise!$C$2:$C$24)</f>
        <v>0</v>
      </c>
      <c r="K42" s="42">
        <f t="shared" ca="1" si="10"/>
        <v>0</v>
      </c>
      <c r="M42" s="27">
        <v>29</v>
      </c>
      <c r="N42" s="28">
        <f t="shared" si="11"/>
        <v>0</v>
      </c>
      <c r="O42" s="28">
        <f t="shared" si="12"/>
        <v>0</v>
      </c>
      <c r="P42" s="28" t="str">
        <f t="shared" si="13"/>
        <v>0 0</v>
      </c>
      <c r="R42" s="29">
        <f ca="1">SUMIF(bogenpreise!$A$2:$A$25,P42,bogenpreise!$C$2:$C$24)</f>
        <v>0</v>
      </c>
      <c r="S42" s="30">
        <f t="shared" ca="1" si="14"/>
        <v>0</v>
      </c>
      <c r="T42" s="27">
        <v>29</v>
      </c>
      <c r="U42" s="28" t="str">
        <f t="shared" si="15"/>
        <v>0 0</v>
      </c>
      <c r="V42" s="29">
        <f ca="1">SUMIF(bogenpreise!$A$2:$A$25,U42,bogenpreise!$C$2:$C$24)</f>
        <v>0</v>
      </c>
      <c r="W42" s="42">
        <f t="shared" ca="1" si="1"/>
        <v>0</v>
      </c>
      <c r="Y42" s="27">
        <v>29</v>
      </c>
      <c r="Z42" s="28">
        <f t="shared" si="16"/>
        <v>0</v>
      </c>
      <c r="AA42" s="28">
        <f t="shared" si="17"/>
        <v>0</v>
      </c>
      <c r="AB42" s="28" t="str">
        <f t="shared" si="18"/>
        <v>0 0</v>
      </c>
      <c r="AD42" s="29">
        <f ca="1">SUMIF(bogenpreise!$A$2:$A$25,AB42,bogenpreise!$C$2:$C$24)</f>
        <v>0</v>
      </c>
      <c r="AE42" s="30">
        <f t="shared" ca="1" si="19"/>
        <v>0</v>
      </c>
      <c r="AF42" s="27">
        <v>29</v>
      </c>
      <c r="AG42" s="28" t="str">
        <f t="shared" si="20"/>
        <v>0 0</v>
      </c>
      <c r="AH42" s="29">
        <f ca="1">SUMIF(bogenpreise!$A$2:$A$25,AG42,bogenpreise!$C$2:$C$24)</f>
        <v>0</v>
      </c>
      <c r="AI42" s="42">
        <f t="shared" ca="1" si="2"/>
        <v>0</v>
      </c>
      <c r="AK42" s="27">
        <v>29</v>
      </c>
      <c r="AL42" s="28">
        <f t="shared" si="21"/>
        <v>0</v>
      </c>
      <c r="AM42" s="28">
        <f t="shared" si="22"/>
        <v>0</v>
      </c>
      <c r="AN42" s="28" t="str">
        <f t="shared" si="23"/>
        <v>0 0</v>
      </c>
      <c r="AP42" s="29">
        <f ca="1">SUMIF(bogenpreise!$A$2:$A$25,AN42,bogenpreise!$C$2:$C$24)</f>
        <v>0</v>
      </c>
      <c r="AQ42" s="30">
        <f t="shared" ca="1" si="24"/>
        <v>0</v>
      </c>
      <c r="AR42" s="27">
        <v>29</v>
      </c>
      <c r="AS42" s="28" t="str">
        <f t="shared" si="25"/>
        <v>0 0</v>
      </c>
      <c r="AT42" s="29">
        <f ca="1">SUMIF(bogenpreise!$A$2:$A$25,AS42,bogenpreise!$C$2:$C$24)</f>
        <v>0</v>
      </c>
      <c r="AU42" s="42">
        <f t="shared" ca="1" si="3"/>
        <v>0</v>
      </c>
      <c r="AW42" s="27">
        <v>29</v>
      </c>
      <c r="AX42" s="28">
        <f t="shared" si="26"/>
        <v>0</v>
      </c>
      <c r="AY42" s="28">
        <f t="shared" si="27"/>
        <v>0</v>
      </c>
      <c r="AZ42" s="28" t="str">
        <f t="shared" si="28"/>
        <v>0 0</v>
      </c>
      <c r="BB42" s="29">
        <f ca="1">SUMIF(bogenpreise!$A$2:$A$25,AZ42,bogenpreise!$C$2:$C$24)</f>
        <v>0</v>
      </c>
      <c r="BC42" s="30">
        <f t="shared" ca="1" si="29"/>
        <v>0</v>
      </c>
      <c r="BD42" s="27">
        <v>29</v>
      </c>
      <c r="BE42" s="28" t="str">
        <f t="shared" si="30"/>
        <v>0 0</v>
      </c>
      <c r="BF42" s="29">
        <f ca="1">SUMIF(bogenpreise!$A$2:$A$25,BE42,bogenpreise!$C$2:$C$24)</f>
        <v>0</v>
      </c>
      <c r="BG42" s="42">
        <f t="shared" ca="1" si="4"/>
        <v>0</v>
      </c>
    </row>
    <row r="43" spans="1:59" ht="17.25" customHeight="1" x14ac:dyDescent="0.25">
      <c r="A43" s="27">
        <v>30</v>
      </c>
      <c r="B43" s="28">
        <f t="shared" si="5"/>
        <v>0</v>
      </c>
      <c r="C43" s="28">
        <f t="shared" si="6"/>
        <v>0</v>
      </c>
      <c r="D43" s="28" t="str">
        <f t="shared" si="7"/>
        <v>0 0</v>
      </c>
      <c r="F43" s="29">
        <f ca="1">SUMIF(bogenpreise!$A$2:$A$25,D43,bogenpreise!$C$2:$C$24)</f>
        <v>0</v>
      </c>
      <c r="G43" s="30">
        <f t="shared" ca="1" si="8"/>
        <v>0</v>
      </c>
      <c r="H43" s="27">
        <v>30</v>
      </c>
      <c r="I43" s="28" t="str">
        <f t="shared" si="9"/>
        <v>0 0</v>
      </c>
      <c r="J43" s="29">
        <f ca="1">SUMIF(bogenpreise!$A$2:$A$25,I43,bogenpreise!$C$2:$C$24)</f>
        <v>0</v>
      </c>
      <c r="K43" s="42">
        <f t="shared" ca="1" si="10"/>
        <v>0</v>
      </c>
      <c r="M43" s="27">
        <v>30</v>
      </c>
      <c r="N43" s="28">
        <f t="shared" si="11"/>
        <v>0</v>
      </c>
      <c r="O43" s="28">
        <f t="shared" si="12"/>
        <v>0</v>
      </c>
      <c r="P43" s="28" t="str">
        <f t="shared" si="13"/>
        <v>0 0</v>
      </c>
      <c r="R43" s="29">
        <f ca="1">SUMIF(bogenpreise!$A$2:$A$25,P43,bogenpreise!$C$2:$C$24)</f>
        <v>0</v>
      </c>
      <c r="S43" s="30">
        <f t="shared" ca="1" si="14"/>
        <v>0</v>
      </c>
      <c r="T43" s="27">
        <v>30</v>
      </c>
      <c r="U43" s="28" t="str">
        <f t="shared" si="15"/>
        <v>0 0</v>
      </c>
      <c r="V43" s="29">
        <f ca="1">SUMIF(bogenpreise!$A$2:$A$25,U43,bogenpreise!$C$2:$C$24)</f>
        <v>0</v>
      </c>
      <c r="W43" s="42">
        <f t="shared" ca="1" si="1"/>
        <v>0</v>
      </c>
      <c r="Y43" s="27">
        <v>30</v>
      </c>
      <c r="Z43" s="28">
        <f t="shared" si="16"/>
        <v>0</v>
      </c>
      <c r="AA43" s="28">
        <f t="shared" si="17"/>
        <v>0</v>
      </c>
      <c r="AB43" s="28" t="str">
        <f t="shared" si="18"/>
        <v>0 0</v>
      </c>
      <c r="AD43" s="29">
        <f ca="1">SUMIF(bogenpreise!$A$2:$A$25,AB43,bogenpreise!$C$2:$C$24)</f>
        <v>0</v>
      </c>
      <c r="AE43" s="30">
        <f t="shared" ca="1" si="19"/>
        <v>0</v>
      </c>
      <c r="AF43" s="27">
        <v>30</v>
      </c>
      <c r="AG43" s="28" t="str">
        <f t="shared" si="20"/>
        <v>0 0</v>
      </c>
      <c r="AH43" s="29">
        <f ca="1">SUMIF(bogenpreise!$A$2:$A$25,AG43,bogenpreise!$C$2:$C$24)</f>
        <v>0</v>
      </c>
      <c r="AI43" s="42">
        <f t="shared" ca="1" si="2"/>
        <v>0</v>
      </c>
      <c r="AK43" s="27">
        <v>30</v>
      </c>
      <c r="AL43" s="28">
        <f t="shared" si="21"/>
        <v>0</v>
      </c>
      <c r="AM43" s="28">
        <f t="shared" si="22"/>
        <v>0</v>
      </c>
      <c r="AN43" s="28" t="str">
        <f t="shared" si="23"/>
        <v>0 0</v>
      </c>
      <c r="AP43" s="29">
        <f ca="1">SUMIF(bogenpreise!$A$2:$A$25,AN43,bogenpreise!$C$2:$C$24)</f>
        <v>0</v>
      </c>
      <c r="AQ43" s="30">
        <f t="shared" ca="1" si="24"/>
        <v>0</v>
      </c>
      <c r="AR43" s="27">
        <v>30</v>
      </c>
      <c r="AS43" s="28" t="str">
        <f t="shared" si="25"/>
        <v>0 0</v>
      </c>
      <c r="AT43" s="29">
        <f ca="1">SUMIF(bogenpreise!$A$2:$A$25,AS43,bogenpreise!$C$2:$C$24)</f>
        <v>0</v>
      </c>
      <c r="AU43" s="42">
        <f t="shared" ca="1" si="3"/>
        <v>0</v>
      </c>
      <c r="AW43" s="27">
        <v>30</v>
      </c>
      <c r="AX43" s="28">
        <f t="shared" si="26"/>
        <v>0</v>
      </c>
      <c r="AY43" s="28">
        <f t="shared" si="27"/>
        <v>0</v>
      </c>
      <c r="AZ43" s="28" t="str">
        <f t="shared" si="28"/>
        <v>0 0</v>
      </c>
      <c r="BB43" s="29">
        <f ca="1">SUMIF(bogenpreise!$A$2:$A$25,AZ43,bogenpreise!$C$2:$C$24)</f>
        <v>0</v>
      </c>
      <c r="BC43" s="30">
        <f t="shared" ca="1" si="29"/>
        <v>0</v>
      </c>
      <c r="BD43" s="27">
        <v>30</v>
      </c>
      <c r="BE43" s="28" t="str">
        <f t="shared" si="30"/>
        <v>0 0</v>
      </c>
      <c r="BF43" s="29">
        <f ca="1">SUMIF(bogenpreise!$A$2:$A$25,BE43,bogenpreise!$C$2:$C$24)</f>
        <v>0</v>
      </c>
      <c r="BG43" s="42">
        <f t="shared" ca="1" si="4"/>
        <v>0</v>
      </c>
    </row>
    <row r="44" spans="1:59" ht="17.25" customHeight="1" x14ac:dyDescent="0.25">
      <c r="A44" s="27">
        <v>31</v>
      </c>
      <c r="B44" s="28">
        <f t="shared" si="5"/>
        <v>0</v>
      </c>
      <c r="C44" s="28">
        <f t="shared" si="6"/>
        <v>0</v>
      </c>
      <c r="D44" s="28" t="str">
        <f t="shared" si="7"/>
        <v>0 0</v>
      </c>
      <c r="F44" s="29">
        <f ca="1">SUMIF(bogenpreise!$A$2:$A$25,D44,bogenpreise!$C$2:$C$24)</f>
        <v>0</v>
      </c>
      <c r="G44" s="30">
        <f t="shared" ca="1" si="8"/>
        <v>0</v>
      </c>
      <c r="H44" s="27">
        <v>31</v>
      </c>
      <c r="I44" s="28" t="str">
        <f t="shared" si="9"/>
        <v>0 0</v>
      </c>
      <c r="J44" s="29">
        <f ca="1">SUMIF(bogenpreise!$A$2:$A$25,I44,bogenpreise!$C$2:$C$24)</f>
        <v>0</v>
      </c>
      <c r="K44" s="42">
        <f t="shared" ca="1" si="10"/>
        <v>0</v>
      </c>
      <c r="M44" s="27">
        <v>31</v>
      </c>
      <c r="N44" s="28">
        <f t="shared" si="11"/>
        <v>0</v>
      </c>
      <c r="O44" s="28">
        <f t="shared" si="12"/>
        <v>0</v>
      </c>
      <c r="P44" s="28" t="str">
        <f t="shared" si="13"/>
        <v>0 0</v>
      </c>
      <c r="R44" s="29">
        <f ca="1">SUMIF(bogenpreise!$A$2:$A$25,P44,bogenpreise!$C$2:$C$24)</f>
        <v>0</v>
      </c>
      <c r="S44" s="30">
        <f t="shared" ca="1" si="14"/>
        <v>0</v>
      </c>
      <c r="T44" s="27">
        <v>31</v>
      </c>
      <c r="U44" s="28" t="str">
        <f t="shared" si="15"/>
        <v>0 0</v>
      </c>
      <c r="V44" s="29">
        <f ca="1">SUMIF(bogenpreise!$A$2:$A$25,U44,bogenpreise!$C$2:$C$24)</f>
        <v>0</v>
      </c>
      <c r="W44" s="42">
        <f t="shared" ca="1" si="1"/>
        <v>0</v>
      </c>
      <c r="Y44" s="27">
        <v>31</v>
      </c>
      <c r="Z44" s="28">
        <f t="shared" si="16"/>
        <v>0</v>
      </c>
      <c r="AA44" s="28">
        <f t="shared" si="17"/>
        <v>0</v>
      </c>
      <c r="AB44" s="28" t="str">
        <f t="shared" si="18"/>
        <v>0 0</v>
      </c>
      <c r="AD44" s="29">
        <f ca="1">SUMIF(bogenpreise!$A$2:$A$25,AB44,bogenpreise!$C$2:$C$24)</f>
        <v>0</v>
      </c>
      <c r="AE44" s="30">
        <f t="shared" ca="1" si="19"/>
        <v>0</v>
      </c>
      <c r="AF44" s="27">
        <v>31</v>
      </c>
      <c r="AG44" s="28" t="str">
        <f t="shared" si="20"/>
        <v>0 0</v>
      </c>
      <c r="AH44" s="29">
        <f ca="1">SUMIF(bogenpreise!$A$2:$A$25,AG44,bogenpreise!$C$2:$C$24)</f>
        <v>0</v>
      </c>
      <c r="AI44" s="42">
        <f t="shared" ca="1" si="2"/>
        <v>0</v>
      </c>
      <c r="AK44" s="27">
        <v>31</v>
      </c>
      <c r="AL44" s="28">
        <f t="shared" si="21"/>
        <v>0</v>
      </c>
      <c r="AM44" s="28">
        <f t="shared" si="22"/>
        <v>0</v>
      </c>
      <c r="AN44" s="28" t="str">
        <f t="shared" si="23"/>
        <v>0 0</v>
      </c>
      <c r="AP44" s="29">
        <f ca="1">SUMIF(bogenpreise!$A$2:$A$25,AN44,bogenpreise!$C$2:$C$24)</f>
        <v>0</v>
      </c>
      <c r="AQ44" s="30">
        <f t="shared" ca="1" si="24"/>
        <v>0</v>
      </c>
      <c r="AR44" s="27">
        <v>31</v>
      </c>
      <c r="AS44" s="28" t="str">
        <f t="shared" si="25"/>
        <v>0 0</v>
      </c>
      <c r="AT44" s="29">
        <f ca="1">SUMIF(bogenpreise!$A$2:$A$25,AS44,bogenpreise!$C$2:$C$24)</f>
        <v>0</v>
      </c>
      <c r="AU44" s="42">
        <f t="shared" ca="1" si="3"/>
        <v>0</v>
      </c>
      <c r="AW44" s="27">
        <v>31</v>
      </c>
      <c r="AX44" s="28">
        <f t="shared" si="26"/>
        <v>0</v>
      </c>
      <c r="AY44" s="28">
        <f t="shared" si="27"/>
        <v>0</v>
      </c>
      <c r="AZ44" s="28" t="str">
        <f t="shared" si="28"/>
        <v>0 0</v>
      </c>
      <c r="BB44" s="29">
        <f ca="1">SUMIF(bogenpreise!$A$2:$A$25,AZ44,bogenpreise!$C$2:$C$24)</f>
        <v>0</v>
      </c>
      <c r="BC44" s="30">
        <f t="shared" ca="1" si="29"/>
        <v>0</v>
      </c>
      <c r="BD44" s="27">
        <v>31</v>
      </c>
      <c r="BE44" s="28" t="str">
        <f t="shared" si="30"/>
        <v>0 0</v>
      </c>
      <c r="BF44" s="29">
        <f ca="1">SUMIF(bogenpreise!$A$2:$A$25,BE44,bogenpreise!$C$2:$C$24)</f>
        <v>0</v>
      </c>
      <c r="BG44" s="42">
        <f t="shared" ca="1" si="4"/>
        <v>0</v>
      </c>
    </row>
    <row r="45" spans="1:59" ht="17.25" customHeight="1" x14ac:dyDescent="0.25">
      <c r="A45" s="27">
        <v>32</v>
      </c>
      <c r="B45" s="28">
        <f t="shared" si="5"/>
        <v>0</v>
      </c>
      <c r="C45" s="28">
        <f t="shared" si="6"/>
        <v>0</v>
      </c>
      <c r="D45" s="28" t="str">
        <f t="shared" si="7"/>
        <v>0 0</v>
      </c>
      <c r="F45" s="29">
        <f ca="1">SUMIF(bogenpreise!$A$2:$A$25,D45,bogenpreise!$C$2:$C$24)</f>
        <v>0</v>
      </c>
      <c r="G45" s="30">
        <f t="shared" ca="1" si="8"/>
        <v>0</v>
      </c>
      <c r="H45" s="27">
        <v>32</v>
      </c>
      <c r="I45" s="28" t="str">
        <f t="shared" si="9"/>
        <v>0 0</v>
      </c>
      <c r="J45" s="29">
        <f ca="1">SUMIF(bogenpreise!$A$2:$A$25,I45,bogenpreise!$C$2:$C$24)</f>
        <v>0</v>
      </c>
      <c r="K45" s="42">
        <f t="shared" ca="1" si="10"/>
        <v>0</v>
      </c>
      <c r="M45" s="27">
        <v>32</v>
      </c>
      <c r="N45" s="28">
        <f t="shared" si="11"/>
        <v>0</v>
      </c>
      <c r="O45" s="28">
        <f t="shared" si="12"/>
        <v>0</v>
      </c>
      <c r="P45" s="28" t="str">
        <f t="shared" si="13"/>
        <v>0 0</v>
      </c>
      <c r="R45" s="29">
        <f ca="1">SUMIF(bogenpreise!$A$2:$A$25,P45,bogenpreise!$C$2:$C$24)</f>
        <v>0</v>
      </c>
      <c r="S45" s="30">
        <f t="shared" ca="1" si="14"/>
        <v>0</v>
      </c>
      <c r="T45" s="27">
        <v>32</v>
      </c>
      <c r="U45" s="28" t="str">
        <f t="shared" si="15"/>
        <v>0 0</v>
      </c>
      <c r="V45" s="29">
        <f ca="1">SUMIF(bogenpreise!$A$2:$A$25,U45,bogenpreise!$C$2:$C$24)</f>
        <v>0</v>
      </c>
      <c r="W45" s="42">
        <f t="shared" ca="1" si="1"/>
        <v>0</v>
      </c>
      <c r="Y45" s="27">
        <v>32</v>
      </c>
      <c r="Z45" s="28">
        <f t="shared" si="16"/>
        <v>0</v>
      </c>
      <c r="AA45" s="28">
        <f t="shared" si="17"/>
        <v>0</v>
      </c>
      <c r="AB45" s="28" t="str">
        <f t="shared" si="18"/>
        <v>0 0</v>
      </c>
      <c r="AD45" s="29">
        <f ca="1">SUMIF(bogenpreise!$A$2:$A$25,AB45,bogenpreise!$C$2:$C$24)</f>
        <v>0</v>
      </c>
      <c r="AE45" s="30">
        <f t="shared" ca="1" si="19"/>
        <v>0</v>
      </c>
      <c r="AF45" s="27">
        <v>32</v>
      </c>
      <c r="AG45" s="28" t="str">
        <f t="shared" si="20"/>
        <v>0 0</v>
      </c>
      <c r="AH45" s="29">
        <f ca="1">SUMIF(bogenpreise!$A$2:$A$25,AG45,bogenpreise!$C$2:$C$24)</f>
        <v>0</v>
      </c>
      <c r="AI45" s="42">
        <f t="shared" ca="1" si="2"/>
        <v>0</v>
      </c>
      <c r="AK45" s="27">
        <v>32</v>
      </c>
      <c r="AL45" s="28">
        <f t="shared" si="21"/>
        <v>0</v>
      </c>
      <c r="AM45" s="28">
        <f t="shared" si="22"/>
        <v>0</v>
      </c>
      <c r="AN45" s="28" t="str">
        <f t="shared" si="23"/>
        <v>0 0</v>
      </c>
      <c r="AP45" s="29">
        <f ca="1">SUMIF(bogenpreise!$A$2:$A$25,AN45,bogenpreise!$C$2:$C$24)</f>
        <v>0</v>
      </c>
      <c r="AQ45" s="30">
        <f t="shared" ca="1" si="24"/>
        <v>0</v>
      </c>
      <c r="AR45" s="27">
        <v>32</v>
      </c>
      <c r="AS45" s="28" t="str">
        <f t="shared" si="25"/>
        <v>0 0</v>
      </c>
      <c r="AT45" s="29">
        <f ca="1">SUMIF(bogenpreise!$A$2:$A$25,AS45,bogenpreise!$C$2:$C$24)</f>
        <v>0</v>
      </c>
      <c r="AU45" s="42">
        <f t="shared" ca="1" si="3"/>
        <v>0</v>
      </c>
      <c r="AW45" s="27">
        <v>32</v>
      </c>
      <c r="AX45" s="28">
        <f t="shared" si="26"/>
        <v>0</v>
      </c>
      <c r="AY45" s="28">
        <f t="shared" si="27"/>
        <v>0</v>
      </c>
      <c r="AZ45" s="28" t="str">
        <f t="shared" si="28"/>
        <v>0 0</v>
      </c>
      <c r="BB45" s="29">
        <f ca="1">SUMIF(bogenpreise!$A$2:$A$25,AZ45,bogenpreise!$C$2:$C$24)</f>
        <v>0</v>
      </c>
      <c r="BC45" s="30">
        <f t="shared" ca="1" si="29"/>
        <v>0</v>
      </c>
      <c r="BD45" s="27">
        <v>32</v>
      </c>
      <c r="BE45" s="28" t="str">
        <f t="shared" si="30"/>
        <v>0 0</v>
      </c>
      <c r="BF45" s="29">
        <f ca="1">SUMIF(bogenpreise!$A$2:$A$25,BE45,bogenpreise!$C$2:$C$24)</f>
        <v>0</v>
      </c>
      <c r="BG45" s="42">
        <f t="shared" ca="1" si="4"/>
        <v>0</v>
      </c>
    </row>
    <row r="46" spans="1:59" ht="17.25" customHeight="1" x14ac:dyDescent="0.25">
      <c r="A46" s="27">
        <v>33</v>
      </c>
      <c r="B46" s="28">
        <f t="shared" si="5"/>
        <v>0</v>
      </c>
      <c r="C46" s="28">
        <f t="shared" si="6"/>
        <v>0</v>
      </c>
      <c r="D46" s="28" t="str">
        <f t="shared" si="7"/>
        <v>0 0</v>
      </c>
      <c r="F46" s="29">
        <f ca="1">SUMIF(bogenpreise!$A$2:$A$25,D46,bogenpreise!$C$2:$C$24)</f>
        <v>0</v>
      </c>
      <c r="G46" s="30">
        <f t="shared" ca="1" si="8"/>
        <v>0</v>
      </c>
      <c r="H46" s="27">
        <v>33</v>
      </c>
      <c r="I46" s="28" t="str">
        <f t="shared" si="9"/>
        <v>0 0</v>
      </c>
      <c r="J46" s="29">
        <f ca="1">SUMIF(bogenpreise!$A$2:$A$25,I46,bogenpreise!$C$2:$C$24)</f>
        <v>0</v>
      </c>
      <c r="K46" s="42">
        <f t="shared" ca="1" si="10"/>
        <v>0</v>
      </c>
      <c r="M46" s="27">
        <v>33</v>
      </c>
      <c r="N46" s="28">
        <f t="shared" si="11"/>
        <v>0</v>
      </c>
      <c r="O46" s="28">
        <f t="shared" si="12"/>
        <v>0</v>
      </c>
      <c r="P46" s="28" t="str">
        <f t="shared" si="13"/>
        <v>0 0</v>
      </c>
      <c r="R46" s="29">
        <f ca="1">SUMIF(bogenpreise!$A$2:$A$25,P46,bogenpreise!$C$2:$C$24)</f>
        <v>0</v>
      </c>
      <c r="S46" s="30">
        <f t="shared" ca="1" si="14"/>
        <v>0</v>
      </c>
      <c r="T46" s="27">
        <v>33</v>
      </c>
      <c r="U46" s="28" t="str">
        <f t="shared" si="15"/>
        <v>0 0</v>
      </c>
      <c r="V46" s="29">
        <f ca="1">SUMIF(bogenpreise!$A$2:$A$25,U46,bogenpreise!$C$2:$C$24)</f>
        <v>0</v>
      </c>
      <c r="W46" s="42">
        <f t="shared" ca="1" si="1"/>
        <v>0</v>
      </c>
      <c r="Y46" s="27">
        <v>33</v>
      </c>
      <c r="Z46" s="28">
        <f t="shared" si="16"/>
        <v>0</v>
      </c>
      <c r="AA46" s="28">
        <f t="shared" si="17"/>
        <v>0</v>
      </c>
      <c r="AB46" s="28" t="str">
        <f t="shared" si="18"/>
        <v>0 0</v>
      </c>
      <c r="AD46" s="29">
        <f ca="1">SUMIF(bogenpreise!$A$2:$A$25,AB46,bogenpreise!$C$2:$C$24)</f>
        <v>0</v>
      </c>
      <c r="AE46" s="30">
        <f t="shared" ca="1" si="19"/>
        <v>0</v>
      </c>
      <c r="AF46" s="27">
        <v>33</v>
      </c>
      <c r="AG46" s="28" t="str">
        <f t="shared" si="20"/>
        <v>0 0</v>
      </c>
      <c r="AH46" s="29">
        <f ca="1">SUMIF(bogenpreise!$A$2:$A$25,AG46,bogenpreise!$C$2:$C$24)</f>
        <v>0</v>
      </c>
      <c r="AI46" s="42">
        <f t="shared" ca="1" si="2"/>
        <v>0</v>
      </c>
      <c r="AK46" s="27">
        <v>33</v>
      </c>
      <c r="AL46" s="28">
        <f t="shared" si="21"/>
        <v>0</v>
      </c>
      <c r="AM46" s="28">
        <f t="shared" si="22"/>
        <v>0</v>
      </c>
      <c r="AN46" s="28" t="str">
        <f t="shared" si="23"/>
        <v>0 0</v>
      </c>
      <c r="AP46" s="29">
        <f ca="1">SUMIF(bogenpreise!$A$2:$A$25,AN46,bogenpreise!$C$2:$C$24)</f>
        <v>0</v>
      </c>
      <c r="AQ46" s="30">
        <f t="shared" ca="1" si="24"/>
        <v>0</v>
      </c>
      <c r="AR46" s="27">
        <v>33</v>
      </c>
      <c r="AS46" s="28" t="str">
        <f t="shared" si="25"/>
        <v>0 0</v>
      </c>
      <c r="AT46" s="29">
        <f ca="1">SUMIF(bogenpreise!$A$2:$A$25,AS46,bogenpreise!$C$2:$C$24)</f>
        <v>0</v>
      </c>
      <c r="AU46" s="42">
        <f t="shared" ca="1" si="3"/>
        <v>0</v>
      </c>
      <c r="AW46" s="27">
        <v>33</v>
      </c>
      <c r="AX46" s="28">
        <f t="shared" si="26"/>
        <v>0</v>
      </c>
      <c r="AY46" s="28">
        <f t="shared" si="27"/>
        <v>0</v>
      </c>
      <c r="AZ46" s="28" t="str">
        <f t="shared" si="28"/>
        <v>0 0</v>
      </c>
      <c r="BB46" s="29">
        <f ca="1">SUMIF(bogenpreise!$A$2:$A$25,AZ46,bogenpreise!$C$2:$C$24)</f>
        <v>0</v>
      </c>
      <c r="BC46" s="30">
        <f t="shared" ca="1" si="29"/>
        <v>0</v>
      </c>
      <c r="BD46" s="27">
        <v>33</v>
      </c>
      <c r="BE46" s="28" t="str">
        <f t="shared" si="30"/>
        <v>0 0</v>
      </c>
      <c r="BF46" s="29">
        <f ca="1">SUMIF(bogenpreise!$A$2:$A$25,BE46,bogenpreise!$C$2:$C$24)</f>
        <v>0</v>
      </c>
      <c r="BG46" s="42">
        <f t="shared" ca="1" si="4"/>
        <v>0</v>
      </c>
    </row>
    <row r="47" spans="1:59" ht="17.25" customHeight="1" x14ac:dyDescent="0.25">
      <c r="A47" s="27">
        <v>34</v>
      </c>
      <c r="B47" s="28">
        <f t="shared" si="5"/>
        <v>0</v>
      </c>
      <c r="C47" s="28">
        <f t="shared" si="6"/>
        <v>0</v>
      </c>
      <c r="D47" s="28" t="str">
        <f t="shared" si="7"/>
        <v>0 0</v>
      </c>
      <c r="F47" s="29">
        <f ca="1">SUMIF(bogenpreise!$A$2:$A$25,D47,bogenpreise!$C$2:$C$24)</f>
        <v>0</v>
      </c>
      <c r="G47" s="30">
        <f t="shared" ca="1" si="8"/>
        <v>0</v>
      </c>
      <c r="H47" s="27">
        <v>34</v>
      </c>
      <c r="I47" s="28" t="str">
        <f t="shared" si="9"/>
        <v>0 0</v>
      </c>
      <c r="J47" s="29">
        <f ca="1">SUMIF(bogenpreise!$A$2:$A$25,I47,bogenpreise!$C$2:$C$24)</f>
        <v>0</v>
      </c>
      <c r="K47" s="42">
        <f t="shared" ca="1" si="10"/>
        <v>0</v>
      </c>
      <c r="M47" s="27">
        <v>34</v>
      </c>
      <c r="N47" s="28">
        <f t="shared" si="11"/>
        <v>0</v>
      </c>
      <c r="O47" s="28">
        <f t="shared" si="12"/>
        <v>0</v>
      </c>
      <c r="P47" s="28" t="str">
        <f t="shared" si="13"/>
        <v>0 0</v>
      </c>
      <c r="R47" s="29">
        <f ca="1">SUMIF(bogenpreise!$A$2:$A$25,P47,bogenpreise!$C$2:$C$24)</f>
        <v>0</v>
      </c>
      <c r="S47" s="30">
        <f t="shared" ca="1" si="14"/>
        <v>0</v>
      </c>
      <c r="T47" s="27">
        <v>34</v>
      </c>
      <c r="U47" s="28" t="str">
        <f t="shared" si="15"/>
        <v>0 0</v>
      </c>
      <c r="V47" s="29">
        <f ca="1">SUMIF(bogenpreise!$A$2:$A$25,U47,bogenpreise!$C$2:$C$24)</f>
        <v>0</v>
      </c>
      <c r="W47" s="42">
        <f t="shared" ca="1" si="1"/>
        <v>0</v>
      </c>
      <c r="Y47" s="27">
        <v>34</v>
      </c>
      <c r="Z47" s="28">
        <f t="shared" si="16"/>
        <v>0</v>
      </c>
      <c r="AA47" s="28">
        <f t="shared" si="17"/>
        <v>0</v>
      </c>
      <c r="AB47" s="28" t="str">
        <f t="shared" si="18"/>
        <v>0 0</v>
      </c>
      <c r="AD47" s="29">
        <f ca="1">SUMIF(bogenpreise!$A$2:$A$25,AB47,bogenpreise!$C$2:$C$24)</f>
        <v>0</v>
      </c>
      <c r="AE47" s="30">
        <f t="shared" ca="1" si="19"/>
        <v>0</v>
      </c>
      <c r="AF47" s="27">
        <v>34</v>
      </c>
      <c r="AG47" s="28" t="str">
        <f t="shared" si="20"/>
        <v>0 0</v>
      </c>
      <c r="AH47" s="29">
        <f ca="1">SUMIF(bogenpreise!$A$2:$A$25,AG47,bogenpreise!$C$2:$C$24)</f>
        <v>0</v>
      </c>
      <c r="AI47" s="42">
        <f t="shared" ca="1" si="2"/>
        <v>0</v>
      </c>
      <c r="AK47" s="27">
        <v>34</v>
      </c>
      <c r="AL47" s="28">
        <f t="shared" si="21"/>
        <v>0</v>
      </c>
      <c r="AM47" s="28">
        <f t="shared" si="22"/>
        <v>0</v>
      </c>
      <c r="AN47" s="28" t="str">
        <f t="shared" si="23"/>
        <v>0 0</v>
      </c>
      <c r="AP47" s="29">
        <f ca="1">SUMIF(bogenpreise!$A$2:$A$25,AN47,bogenpreise!$C$2:$C$24)</f>
        <v>0</v>
      </c>
      <c r="AQ47" s="30">
        <f t="shared" ca="1" si="24"/>
        <v>0</v>
      </c>
      <c r="AR47" s="27">
        <v>34</v>
      </c>
      <c r="AS47" s="28" t="str">
        <f t="shared" si="25"/>
        <v>0 0</v>
      </c>
      <c r="AT47" s="29">
        <f ca="1">SUMIF(bogenpreise!$A$2:$A$25,AS47,bogenpreise!$C$2:$C$24)</f>
        <v>0</v>
      </c>
      <c r="AU47" s="42">
        <f t="shared" ca="1" si="3"/>
        <v>0</v>
      </c>
      <c r="AW47" s="27">
        <v>34</v>
      </c>
      <c r="AX47" s="28">
        <f t="shared" si="26"/>
        <v>0</v>
      </c>
      <c r="AY47" s="28">
        <f t="shared" si="27"/>
        <v>0</v>
      </c>
      <c r="AZ47" s="28" t="str">
        <f t="shared" si="28"/>
        <v>0 0</v>
      </c>
      <c r="BB47" s="29">
        <f ca="1">SUMIF(bogenpreise!$A$2:$A$25,AZ47,bogenpreise!$C$2:$C$24)</f>
        <v>0</v>
      </c>
      <c r="BC47" s="30">
        <f t="shared" ca="1" si="29"/>
        <v>0</v>
      </c>
      <c r="BD47" s="27">
        <v>34</v>
      </c>
      <c r="BE47" s="28" t="str">
        <f t="shared" si="30"/>
        <v>0 0</v>
      </c>
      <c r="BF47" s="29">
        <f ca="1">SUMIF(bogenpreise!$A$2:$A$25,BE47,bogenpreise!$C$2:$C$24)</f>
        <v>0</v>
      </c>
      <c r="BG47" s="42">
        <f t="shared" ca="1" si="4"/>
        <v>0</v>
      </c>
    </row>
    <row r="48" spans="1:59" ht="17.25" customHeight="1" x14ac:dyDescent="0.25">
      <c r="A48" s="27">
        <v>35</v>
      </c>
      <c r="B48" s="28">
        <f t="shared" si="5"/>
        <v>0</v>
      </c>
      <c r="C48" s="28">
        <f t="shared" si="6"/>
        <v>0</v>
      </c>
      <c r="D48" s="28" t="str">
        <f t="shared" si="7"/>
        <v>0 0</v>
      </c>
      <c r="F48" s="29">
        <f ca="1">SUMIF(bogenpreise!$A$2:$A$25,D48,bogenpreise!$C$2:$C$24)</f>
        <v>0</v>
      </c>
      <c r="G48" s="30">
        <f t="shared" ca="1" si="8"/>
        <v>0</v>
      </c>
      <c r="H48" s="27">
        <v>35</v>
      </c>
      <c r="I48" s="28" t="str">
        <f t="shared" si="9"/>
        <v>0 0</v>
      </c>
      <c r="J48" s="29">
        <f ca="1">SUMIF(bogenpreise!$A$2:$A$25,I48,bogenpreise!$C$2:$C$24)</f>
        <v>0</v>
      </c>
      <c r="K48" s="42">
        <f t="shared" ca="1" si="10"/>
        <v>0</v>
      </c>
      <c r="M48" s="27">
        <v>35</v>
      </c>
      <c r="N48" s="28">
        <f t="shared" si="11"/>
        <v>0</v>
      </c>
      <c r="O48" s="28">
        <f t="shared" si="12"/>
        <v>0</v>
      </c>
      <c r="P48" s="28" t="str">
        <f t="shared" si="13"/>
        <v>0 0</v>
      </c>
      <c r="R48" s="29">
        <f ca="1">SUMIF(bogenpreise!$A$2:$A$25,P48,bogenpreise!$C$2:$C$24)</f>
        <v>0</v>
      </c>
      <c r="S48" s="30">
        <f t="shared" ca="1" si="14"/>
        <v>0</v>
      </c>
      <c r="T48" s="27">
        <v>35</v>
      </c>
      <c r="U48" s="28" t="str">
        <f t="shared" si="15"/>
        <v>0 0</v>
      </c>
      <c r="V48" s="29">
        <f ca="1">SUMIF(bogenpreise!$A$2:$A$25,U48,bogenpreise!$C$2:$C$24)</f>
        <v>0</v>
      </c>
      <c r="W48" s="42">
        <f t="shared" ca="1" si="1"/>
        <v>0</v>
      </c>
      <c r="Y48" s="27">
        <v>35</v>
      </c>
      <c r="Z48" s="28">
        <f t="shared" si="16"/>
        <v>0</v>
      </c>
      <c r="AA48" s="28">
        <f t="shared" si="17"/>
        <v>0</v>
      </c>
      <c r="AB48" s="28" t="str">
        <f t="shared" si="18"/>
        <v>0 0</v>
      </c>
      <c r="AD48" s="29">
        <f ca="1">SUMIF(bogenpreise!$A$2:$A$25,AB48,bogenpreise!$C$2:$C$24)</f>
        <v>0</v>
      </c>
      <c r="AE48" s="30">
        <f t="shared" ca="1" si="19"/>
        <v>0</v>
      </c>
      <c r="AF48" s="27">
        <v>35</v>
      </c>
      <c r="AG48" s="28" t="str">
        <f t="shared" si="20"/>
        <v>0 0</v>
      </c>
      <c r="AH48" s="29">
        <f ca="1">SUMIF(bogenpreise!$A$2:$A$25,AG48,bogenpreise!$C$2:$C$24)</f>
        <v>0</v>
      </c>
      <c r="AI48" s="42">
        <f t="shared" ca="1" si="2"/>
        <v>0</v>
      </c>
      <c r="AK48" s="27">
        <v>35</v>
      </c>
      <c r="AL48" s="28">
        <f t="shared" si="21"/>
        <v>0</v>
      </c>
      <c r="AM48" s="28">
        <f t="shared" si="22"/>
        <v>0</v>
      </c>
      <c r="AN48" s="28" t="str">
        <f t="shared" si="23"/>
        <v>0 0</v>
      </c>
      <c r="AP48" s="29">
        <f ca="1">SUMIF(bogenpreise!$A$2:$A$25,AN48,bogenpreise!$C$2:$C$24)</f>
        <v>0</v>
      </c>
      <c r="AQ48" s="30">
        <f t="shared" ca="1" si="24"/>
        <v>0</v>
      </c>
      <c r="AR48" s="27">
        <v>35</v>
      </c>
      <c r="AS48" s="28" t="str">
        <f t="shared" si="25"/>
        <v>0 0</v>
      </c>
      <c r="AT48" s="29">
        <f ca="1">SUMIF(bogenpreise!$A$2:$A$25,AS48,bogenpreise!$C$2:$C$24)</f>
        <v>0</v>
      </c>
      <c r="AU48" s="42">
        <f t="shared" ca="1" si="3"/>
        <v>0</v>
      </c>
      <c r="AW48" s="27">
        <v>35</v>
      </c>
      <c r="AX48" s="28">
        <f t="shared" si="26"/>
        <v>0</v>
      </c>
      <c r="AY48" s="28">
        <f t="shared" si="27"/>
        <v>0</v>
      </c>
      <c r="AZ48" s="28" t="str">
        <f t="shared" si="28"/>
        <v>0 0</v>
      </c>
      <c r="BB48" s="29">
        <f ca="1">SUMIF(bogenpreise!$A$2:$A$25,AZ48,bogenpreise!$C$2:$C$24)</f>
        <v>0</v>
      </c>
      <c r="BC48" s="30">
        <f t="shared" ca="1" si="29"/>
        <v>0</v>
      </c>
      <c r="BD48" s="27">
        <v>35</v>
      </c>
      <c r="BE48" s="28" t="str">
        <f t="shared" si="30"/>
        <v>0 0</v>
      </c>
      <c r="BF48" s="29">
        <f ca="1">SUMIF(bogenpreise!$A$2:$A$25,BE48,bogenpreise!$C$2:$C$24)</f>
        <v>0</v>
      </c>
      <c r="BG48" s="42">
        <f t="shared" ca="1" si="4"/>
        <v>0</v>
      </c>
    </row>
    <row r="49" spans="1:59" ht="17.25" customHeight="1" x14ac:dyDescent="0.25">
      <c r="A49" s="27">
        <v>36</v>
      </c>
      <c r="B49" s="28">
        <f t="shared" si="5"/>
        <v>0</v>
      </c>
      <c r="C49" s="28">
        <f t="shared" si="6"/>
        <v>0</v>
      </c>
      <c r="D49" s="28" t="str">
        <f t="shared" si="7"/>
        <v>0 0</v>
      </c>
      <c r="F49" s="29">
        <f ca="1">SUMIF(bogenpreise!$A$2:$A$25,D49,bogenpreise!$C$2:$C$24)</f>
        <v>0</v>
      </c>
      <c r="G49" s="30">
        <f t="shared" ca="1" si="8"/>
        <v>0</v>
      </c>
      <c r="H49" s="27">
        <v>36</v>
      </c>
      <c r="I49" s="28" t="str">
        <f t="shared" si="9"/>
        <v>0 0</v>
      </c>
      <c r="J49" s="29">
        <f ca="1">SUMIF(bogenpreise!$A$2:$A$25,I49,bogenpreise!$C$2:$C$24)</f>
        <v>0</v>
      </c>
      <c r="K49" s="42">
        <f t="shared" ca="1" si="10"/>
        <v>0</v>
      </c>
      <c r="M49" s="27">
        <v>36</v>
      </c>
      <c r="N49" s="28">
        <f t="shared" si="11"/>
        <v>0</v>
      </c>
      <c r="O49" s="28">
        <f t="shared" si="12"/>
        <v>0</v>
      </c>
      <c r="P49" s="28" t="str">
        <f t="shared" si="13"/>
        <v>0 0</v>
      </c>
      <c r="R49" s="29">
        <f ca="1">SUMIF(bogenpreise!$A$2:$A$25,P49,bogenpreise!$C$2:$C$24)</f>
        <v>0</v>
      </c>
      <c r="S49" s="30">
        <f t="shared" ca="1" si="14"/>
        <v>0</v>
      </c>
      <c r="T49" s="27">
        <v>36</v>
      </c>
      <c r="U49" s="28" t="str">
        <f t="shared" si="15"/>
        <v>0 0</v>
      </c>
      <c r="V49" s="29">
        <f ca="1">SUMIF(bogenpreise!$A$2:$A$25,U49,bogenpreise!$C$2:$C$24)</f>
        <v>0</v>
      </c>
      <c r="W49" s="42">
        <f t="shared" ca="1" si="1"/>
        <v>0</v>
      </c>
      <c r="Y49" s="27">
        <v>36</v>
      </c>
      <c r="Z49" s="28">
        <f t="shared" si="16"/>
        <v>0</v>
      </c>
      <c r="AA49" s="28">
        <f t="shared" si="17"/>
        <v>0</v>
      </c>
      <c r="AB49" s="28" t="str">
        <f t="shared" si="18"/>
        <v>0 0</v>
      </c>
      <c r="AD49" s="29">
        <f ca="1">SUMIF(bogenpreise!$A$2:$A$25,AB49,bogenpreise!$C$2:$C$24)</f>
        <v>0</v>
      </c>
      <c r="AE49" s="30">
        <f t="shared" ca="1" si="19"/>
        <v>0</v>
      </c>
      <c r="AF49" s="27">
        <v>36</v>
      </c>
      <c r="AG49" s="28" t="str">
        <f t="shared" si="20"/>
        <v>0 0</v>
      </c>
      <c r="AH49" s="29">
        <f ca="1">SUMIF(bogenpreise!$A$2:$A$25,AG49,bogenpreise!$C$2:$C$24)</f>
        <v>0</v>
      </c>
      <c r="AI49" s="42">
        <f t="shared" ca="1" si="2"/>
        <v>0</v>
      </c>
      <c r="AK49" s="27">
        <v>36</v>
      </c>
      <c r="AL49" s="28">
        <f t="shared" si="21"/>
        <v>0</v>
      </c>
      <c r="AM49" s="28">
        <f t="shared" si="22"/>
        <v>0</v>
      </c>
      <c r="AN49" s="28" t="str">
        <f t="shared" si="23"/>
        <v>0 0</v>
      </c>
      <c r="AP49" s="29">
        <f ca="1">SUMIF(bogenpreise!$A$2:$A$25,AN49,bogenpreise!$C$2:$C$24)</f>
        <v>0</v>
      </c>
      <c r="AQ49" s="30">
        <f t="shared" ca="1" si="24"/>
        <v>0</v>
      </c>
      <c r="AR49" s="27">
        <v>36</v>
      </c>
      <c r="AS49" s="28" t="str">
        <f t="shared" si="25"/>
        <v>0 0</v>
      </c>
      <c r="AT49" s="29">
        <f ca="1">SUMIF(bogenpreise!$A$2:$A$25,AS49,bogenpreise!$C$2:$C$24)</f>
        <v>0</v>
      </c>
      <c r="AU49" s="42">
        <f t="shared" ca="1" si="3"/>
        <v>0</v>
      </c>
      <c r="AW49" s="27">
        <v>36</v>
      </c>
      <c r="AX49" s="28">
        <f t="shared" si="26"/>
        <v>0</v>
      </c>
      <c r="AY49" s="28">
        <f t="shared" si="27"/>
        <v>0</v>
      </c>
      <c r="AZ49" s="28" t="str">
        <f t="shared" si="28"/>
        <v>0 0</v>
      </c>
      <c r="BB49" s="29">
        <f ca="1">SUMIF(bogenpreise!$A$2:$A$25,AZ49,bogenpreise!$C$2:$C$24)</f>
        <v>0</v>
      </c>
      <c r="BC49" s="30">
        <f t="shared" ca="1" si="29"/>
        <v>0</v>
      </c>
      <c r="BD49" s="27">
        <v>36</v>
      </c>
      <c r="BE49" s="28" t="str">
        <f t="shared" si="30"/>
        <v>0 0</v>
      </c>
      <c r="BF49" s="29">
        <f ca="1">SUMIF(bogenpreise!$A$2:$A$25,BE49,bogenpreise!$C$2:$C$24)</f>
        <v>0</v>
      </c>
      <c r="BG49" s="42">
        <f t="shared" ca="1" si="4"/>
        <v>0</v>
      </c>
    </row>
    <row r="50" spans="1:59" ht="17.25" customHeight="1" x14ac:dyDescent="0.25">
      <c r="A50" s="27">
        <v>37</v>
      </c>
      <c r="B50" s="28">
        <f t="shared" si="5"/>
        <v>0</v>
      </c>
      <c r="C50" s="28">
        <f t="shared" si="6"/>
        <v>0</v>
      </c>
      <c r="D50" s="28" t="str">
        <f t="shared" si="7"/>
        <v>0 0</v>
      </c>
      <c r="F50" s="29">
        <f ca="1">SUMIF(bogenpreise!$A$2:$A$25,D50,bogenpreise!$C$2:$C$24)</f>
        <v>0</v>
      </c>
      <c r="G50" s="30">
        <f t="shared" ca="1" si="8"/>
        <v>0</v>
      </c>
      <c r="H50" s="27">
        <v>37</v>
      </c>
      <c r="I50" s="28" t="str">
        <f t="shared" si="9"/>
        <v>0 0</v>
      </c>
      <c r="J50" s="29">
        <f ca="1">SUMIF(bogenpreise!$A$2:$A$25,I50,bogenpreise!$C$2:$C$24)</f>
        <v>0</v>
      </c>
      <c r="K50" s="42">
        <f t="shared" ca="1" si="10"/>
        <v>0</v>
      </c>
      <c r="M50" s="27">
        <v>37</v>
      </c>
      <c r="N50" s="28">
        <f t="shared" si="11"/>
        <v>0</v>
      </c>
      <c r="O50" s="28">
        <f t="shared" si="12"/>
        <v>0</v>
      </c>
      <c r="P50" s="28" t="str">
        <f t="shared" si="13"/>
        <v>0 0</v>
      </c>
      <c r="R50" s="29">
        <f ca="1">SUMIF(bogenpreise!$A$2:$A$25,P50,bogenpreise!$C$2:$C$24)</f>
        <v>0</v>
      </c>
      <c r="S50" s="30">
        <f t="shared" ca="1" si="14"/>
        <v>0</v>
      </c>
      <c r="T50" s="27">
        <v>37</v>
      </c>
      <c r="U50" s="28" t="str">
        <f t="shared" si="15"/>
        <v>0 0</v>
      </c>
      <c r="V50" s="29">
        <f ca="1">SUMIF(bogenpreise!$A$2:$A$25,U50,bogenpreise!$C$2:$C$24)</f>
        <v>0</v>
      </c>
      <c r="W50" s="42">
        <f t="shared" ca="1" si="1"/>
        <v>0</v>
      </c>
      <c r="Y50" s="27">
        <v>37</v>
      </c>
      <c r="Z50" s="28">
        <f t="shared" si="16"/>
        <v>0</v>
      </c>
      <c r="AA50" s="28">
        <f t="shared" si="17"/>
        <v>0</v>
      </c>
      <c r="AB50" s="28" t="str">
        <f t="shared" si="18"/>
        <v>0 0</v>
      </c>
      <c r="AD50" s="29">
        <f ca="1">SUMIF(bogenpreise!$A$2:$A$25,AB50,bogenpreise!$C$2:$C$24)</f>
        <v>0</v>
      </c>
      <c r="AE50" s="30">
        <f t="shared" ca="1" si="19"/>
        <v>0</v>
      </c>
      <c r="AF50" s="27">
        <v>37</v>
      </c>
      <c r="AG50" s="28" t="str">
        <f t="shared" si="20"/>
        <v>0 0</v>
      </c>
      <c r="AH50" s="29">
        <f ca="1">SUMIF(bogenpreise!$A$2:$A$25,AG50,bogenpreise!$C$2:$C$24)</f>
        <v>0</v>
      </c>
      <c r="AI50" s="42">
        <f t="shared" ca="1" si="2"/>
        <v>0</v>
      </c>
      <c r="AK50" s="27">
        <v>37</v>
      </c>
      <c r="AL50" s="28">
        <f t="shared" si="21"/>
        <v>0</v>
      </c>
      <c r="AM50" s="28">
        <f t="shared" si="22"/>
        <v>0</v>
      </c>
      <c r="AN50" s="28" t="str">
        <f t="shared" si="23"/>
        <v>0 0</v>
      </c>
      <c r="AP50" s="29">
        <f ca="1">SUMIF(bogenpreise!$A$2:$A$25,AN50,bogenpreise!$C$2:$C$24)</f>
        <v>0</v>
      </c>
      <c r="AQ50" s="30">
        <f t="shared" ca="1" si="24"/>
        <v>0</v>
      </c>
      <c r="AR50" s="27">
        <v>37</v>
      </c>
      <c r="AS50" s="28" t="str">
        <f t="shared" si="25"/>
        <v>0 0</v>
      </c>
      <c r="AT50" s="29">
        <f ca="1">SUMIF(bogenpreise!$A$2:$A$25,AS50,bogenpreise!$C$2:$C$24)</f>
        <v>0</v>
      </c>
      <c r="AU50" s="42">
        <f t="shared" ca="1" si="3"/>
        <v>0</v>
      </c>
      <c r="AW50" s="27">
        <v>37</v>
      </c>
      <c r="AX50" s="28">
        <f t="shared" si="26"/>
        <v>0</v>
      </c>
      <c r="AY50" s="28">
        <f t="shared" si="27"/>
        <v>0</v>
      </c>
      <c r="AZ50" s="28" t="str">
        <f t="shared" si="28"/>
        <v>0 0</v>
      </c>
      <c r="BB50" s="29">
        <f ca="1">SUMIF(bogenpreise!$A$2:$A$25,AZ50,bogenpreise!$C$2:$C$24)</f>
        <v>0</v>
      </c>
      <c r="BC50" s="30">
        <f t="shared" ca="1" si="29"/>
        <v>0</v>
      </c>
      <c r="BD50" s="27">
        <v>37</v>
      </c>
      <c r="BE50" s="28" t="str">
        <f t="shared" si="30"/>
        <v>0 0</v>
      </c>
      <c r="BF50" s="29">
        <f ca="1">SUMIF(bogenpreise!$A$2:$A$25,BE50,bogenpreise!$C$2:$C$24)</f>
        <v>0</v>
      </c>
      <c r="BG50" s="42">
        <f t="shared" ca="1" si="4"/>
        <v>0</v>
      </c>
    </row>
    <row r="51" spans="1:59" ht="17.25" customHeight="1" x14ac:dyDescent="0.25">
      <c r="A51" s="27">
        <v>38</v>
      </c>
      <c r="B51" s="28">
        <f t="shared" si="5"/>
        <v>0</v>
      </c>
      <c r="C51" s="28">
        <f t="shared" si="6"/>
        <v>0</v>
      </c>
      <c r="D51" s="28" t="str">
        <f t="shared" si="7"/>
        <v>0 0</v>
      </c>
      <c r="F51" s="29">
        <f ca="1">SUMIF(bogenpreise!$A$2:$A$25,D51,bogenpreise!$C$2:$C$24)</f>
        <v>0</v>
      </c>
      <c r="G51" s="30">
        <f t="shared" ca="1" si="8"/>
        <v>0</v>
      </c>
      <c r="H51" s="27">
        <v>38</v>
      </c>
      <c r="I51" s="28" t="str">
        <f t="shared" si="9"/>
        <v>0 0</v>
      </c>
      <c r="J51" s="29">
        <f ca="1">SUMIF(bogenpreise!$A$2:$A$25,I51,bogenpreise!$C$2:$C$24)</f>
        <v>0</v>
      </c>
      <c r="K51" s="42">
        <f t="shared" ca="1" si="10"/>
        <v>0</v>
      </c>
      <c r="M51" s="27">
        <v>38</v>
      </c>
      <c r="N51" s="28">
        <f t="shared" si="11"/>
        <v>0</v>
      </c>
      <c r="O51" s="28">
        <f t="shared" si="12"/>
        <v>0</v>
      </c>
      <c r="P51" s="28" t="str">
        <f t="shared" si="13"/>
        <v>0 0</v>
      </c>
      <c r="R51" s="29">
        <f ca="1">SUMIF(bogenpreise!$A$2:$A$25,P51,bogenpreise!$C$2:$C$24)</f>
        <v>0</v>
      </c>
      <c r="S51" s="30">
        <f t="shared" ca="1" si="14"/>
        <v>0</v>
      </c>
      <c r="T51" s="27">
        <v>38</v>
      </c>
      <c r="U51" s="28" t="str">
        <f t="shared" si="15"/>
        <v>0 0</v>
      </c>
      <c r="V51" s="29">
        <f ca="1">SUMIF(bogenpreise!$A$2:$A$25,U51,bogenpreise!$C$2:$C$24)</f>
        <v>0</v>
      </c>
      <c r="W51" s="42">
        <f t="shared" ca="1" si="1"/>
        <v>0</v>
      </c>
      <c r="Y51" s="27">
        <v>38</v>
      </c>
      <c r="Z51" s="28">
        <f t="shared" si="16"/>
        <v>0</v>
      </c>
      <c r="AA51" s="28">
        <f t="shared" si="17"/>
        <v>0</v>
      </c>
      <c r="AB51" s="28" t="str">
        <f t="shared" si="18"/>
        <v>0 0</v>
      </c>
      <c r="AD51" s="29">
        <f ca="1">SUMIF(bogenpreise!$A$2:$A$25,AB51,bogenpreise!$C$2:$C$24)</f>
        <v>0</v>
      </c>
      <c r="AE51" s="30">
        <f t="shared" ca="1" si="19"/>
        <v>0</v>
      </c>
      <c r="AF51" s="27">
        <v>38</v>
      </c>
      <c r="AG51" s="28" t="str">
        <f t="shared" si="20"/>
        <v>0 0</v>
      </c>
      <c r="AH51" s="29">
        <f ca="1">SUMIF(bogenpreise!$A$2:$A$25,AG51,bogenpreise!$C$2:$C$24)</f>
        <v>0</v>
      </c>
      <c r="AI51" s="42">
        <f t="shared" ca="1" si="2"/>
        <v>0</v>
      </c>
      <c r="AK51" s="27">
        <v>38</v>
      </c>
      <c r="AL51" s="28">
        <f t="shared" si="21"/>
        <v>0</v>
      </c>
      <c r="AM51" s="28">
        <f t="shared" si="22"/>
        <v>0</v>
      </c>
      <c r="AN51" s="28" t="str">
        <f t="shared" si="23"/>
        <v>0 0</v>
      </c>
      <c r="AP51" s="29">
        <f ca="1">SUMIF(bogenpreise!$A$2:$A$25,AN51,bogenpreise!$C$2:$C$24)</f>
        <v>0</v>
      </c>
      <c r="AQ51" s="30">
        <f t="shared" ca="1" si="24"/>
        <v>0</v>
      </c>
      <c r="AR51" s="27">
        <v>38</v>
      </c>
      <c r="AS51" s="28" t="str">
        <f t="shared" si="25"/>
        <v>0 0</v>
      </c>
      <c r="AT51" s="29">
        <f ca="1">SUMIF(bogenpreise!$A$2:$A$25,AS51,bogenpreise!$C$2:$C$24)</f>
        <v>0</v>
      </c>
      <c r="AU51" s="42">
        <f t="shared" ca="1" si="3"/>
        <v>0</v>
      </c>
      <c r="AW51" s="27">
        <v>38</v>
      </c>
      <c r="AX51" s="28">
        <f t="shared" si="26"/>
        <v>0</v>
      </c>
      <c r="AY51" s="28">
        <f t="shared" si="27"/>
        <v>0</v>
      </c>
      <c r="AZ51" s="28" t="str">
        <f t="shared" si="28"/>
        <v>0 0</v>
      </c>
      <c r="BB51" s="29">
        <f ca="1">SUMIF(bogenpreise!$A$2:$A$25,AZ51,bogenpreise!$C$2:$C$24)</f>
        <v>0</v>
      </c>
      <c r="BC51" s="30">
        <f t="shared" ca="1" si="29"/>
        <v>0</v>
      </c>
      <c r="BD51" s="27">
        <v>38</v>
      </c>
      <c r="BE51" s="28" t="str">
        <f t="shared" si="30"/>
        <v>0 0</v>
      </c>
      <c r="BF51" s="29">
        <f ca="1">SUMIF(bogenpreise!$A$2:$A$25,BE51,bogenpreise!$C$2:$C$24)</f>
        <v>0</v>
      </c>
      <c r="BG51" s="42">
        <f t="shared" ca="1" si="4"/>
        <v>0</v>
      </c>
    </row>
    <row r="52" spans="1:59" ht="17.25" customHeight="1" x14ac:dyDescent="0.25">
      <c r="A52" s="27">
        <v>39</v>
      </c>
      <c r="B52" s="28">
        <f t="shared" si="5"/>
        <v>0</v>
      </c>
      <c r="C52" s="28">
        <f t="shared" si="6"/>
        <v>0</v>
      </c>
      <c r="D52" s="28" t="str">
        <f t="shared" si="7"/>
        <v>0 0</v>
      </c>
      <c r="F52" s="29">
        <f ca="1">SUMIF(bogenpreise!$A$2:$A$25,D52,bogenpreise!$C$2:$C$24)</f>
        <v>0</v>
      </c>
      <c r="G52" s="30">
        <f t="shared" ca="1" si="8"/>
        <v>0</v>
      </c>
      <c r="H52" s="27">
        <v>39</v>
      </c>
      <c r="I52" s="28" t="str">
        <f t="shared" si="9"/>
        <v>0 0</v>
      </c>
      <c r="J52" s="29">
        <f ca="1">SUMIF(bogenpreise!$A$2:$A$25,I52,bogenpreise!$C$2:$C$24)</f>
        <v>0</v>
      </c>
      <c r="K52" s="42">
        <f t="shared" ca="1" si="10"/>
        <v>0</v>
      </c>
      <c r="M52" s="27">
        <v>39</v>
      </c>
      <c r="N52" s="28">
        <f t="shared" si="11"/>
        <v>0</v>
      </c>
      <c r="O52" s="28">
        <f t="shared" si="12"/>
        <v>0</v>
      </c>
      <c r="P52" s="28" t="str">
        <f t="shared" si="13"/>
        <v>0 0</v>
      </c>
      <c r="R52" s="29">
        <f ca="1">SUMIF(bogenpreise!$A$2:$A$25,P52,bogenpreise!$C$2:$C$24)</f>
        <v>0</v>
      </c>
      <c r="S52" s="30">
        <f t="shared" ca="1" si="14"/>
        <v>0</v>
      </c>
      <c r="T52" s="27">
        <v>39</v>
      </c>
      <c r="U52" s="28" t="str">
        <f t="shared" si="15"/>
        <v>0 0</v>
      </c>
      <c r="V52" s="29">
        <f ca="1">SUMIF(bogenpreise!$A$2:$A$25,U52,bogenpreise!$C$2:$C$24)</f>
        <v>0</v>
      </c>
      <c r="W52" s="42">
        <f t="shared" ca="1" si="1"/>
        <v>0</v>
      </c>
      <c r="Y52" s="27">
        <v>39</v>
      </c>
      <c r="Z52" s="28">
        <f t="shared" si="16"/>
        <v>0</v>
      </c>
      <c r="AA52" s="28">
        <f t="shared" si="17"/>
        <v>0</v>
      </c>
      <c r="AB52" s="28" t="str">
        <f t="shared" si="18"/>
        <v>0 0</v>
      </c>
      <c r="AD52" s="29">
        <f ca="1">SUMIF(bogenpreise!$A$2:$A$25,AB52,bogenpreise!$C$2:$C$24)</f>
        <v>0</v>
      </c>
      <c r="AE52" s="30">
        <f t="shared" ca="1" si="19"/>
        <v>0</v>
      </c>
      <c r="AF52" s="27">
        <v>39</v>
      </c>
      <c r="AG52" s="28" t="str">
        <f t="shared" si="20"/>
        <v>0 0</v>
      </c>
      <c r="AH52" s="29">
        <f ca="1">SUMIF(bogenpreise!$A$2:$A$25,AG52,bogenpreise!$C$2:$C$24)</f>
        <v>0</v>
      </c>
      <c r="AI52" s="42">
        <f t="shared" ca="1" si="2"/>
        <v>0</v>
      </c>
      <c r="AK52" s="27">
        <v>39</v>
      </c>
      <c r="AL52" s="28">
        <f t="shared" si="21"/>
        <v>0</v>
      </c>
      <c r="AM52" s="28">
        <f t="shared" si="22"/>
        <v>0</v>
      </c>
      <c r="AN52" s="28" t="str">
        <f t="shared" si="23"/>
        <v>0 0</v>
      </c>
      <c r="AP52" s="29">
        <f ca="1">SUMIF(bogenpreise!$A$2:$A$25,AN52,bogenpreise!$C$2:$C$24)</f>
        <v>0</v>
      </c>
      <c r="AQ52" s="30">
        <f t="shared" ca="1" si="24"/>
        <v>0</v>
      </c>
      <c r="AR52" s="27">
        <v>39</v>
      </c>
      <c r="AS52" s="28" t="str">
        <f t="shared" si="25"/>
        <v>0 0</v>
      </c>
      <c r="AT52" s="29">
        <f ca="1">SUMIF(bogenpreise!$A$2:$A$25,AS52,bogenpreise!$C$2:$C$24)</f>
        <v>0</v>
      </c>
      <c r="AU52" s="42">
        <f t="shared" ca="1" si="3"/>
        <v>0</v>
      </c>
      <c r="AW52" s="27">
        <v>39</v>
      </c>
      <c r="AX52" s="28">
        <f t="shared" si="26"/>
        <v>0</v>
      </c>
      <c r="AY52" s="28">
        <f t="shared" si="27"/>
        <v>0</v>
      </c>
      <c r="AZ52" s="28" t="str">
        <f t="shared" si="28"/>
        <v>0 0</v>
      </c>
      <c r="BB52" s="29">
        <f ca="1">SUMIF(bogenpreise!$A$2:$A$25,AZ52,bogenpreise!$C$2:$C$24)</f>
        <v>0</v>
      </c>
      <c r="BC52" s="30">
        <f t="shared" ca="1" si="29"/>
        <v>0</v>
      </c>
      <c r="BD52" s="27">
        <v>39</v>
      </c>
      <c r="BE52" s="28" t="str">
        <f t="shared" si="30"/>
        <v>0 0</v>
      </c>
      <c r="BF52" s="29">
        <f ca="1">SUMIF(bogenpreise!$A$2:$A$25,BE52,bogenpreise!$C$2:$C$24)</f>
        <v>0</v>
      </c>
      <c r="BG52" s="42">
        <f t="shared" ca="1" si="4"/>
        <v>0</v>
      </c>
    </row>
    <row r="53" spans="1:59" ht="17.25" customHeight="1" x14ac:dyDescent="0.25">
      <c r="A53" s="27">
        <v>40</v>
      </c>
      <c r="B53" s="28">
        <f t="shared" si="5"/>
        <v>0</v>
      </c>
      <c r="C53" s="28">
        <f t="shared" si="6"/>
        <v>0</v>
      </c>
      <c r="D53" s="28" t="str">
        <f t="shared" si="7"/>
        <v>0 0</v>
      </c>
      <c r="F53" s="29">
        <f ca="1">SUMIF(bogenpreise!$A$2:$A$25,D53,bogenpreise!$C$2:$C$24)</f>
        <v>0</v>
      </c>
      <c r="G53" s="30">
        <f t="shared" ca="1" si="8"/>
        <v>0</v>
      </c>
      <c r="H53" s="27">
        <v>40</v>
      </c>
      <c r="I53" s="28" t="str">
        <f t="shared" si="9"/>
        <v>0 0</v>
      </c>
      <c r="J53" s="29">
        <f ca="1">SUMIF(bogenpreise!$A$2:$A$25,I53,bogenpreise!$C$2:$C$24)</f>
        <v>0</v>
      </c>
      <c r="K53" s="42">
        <f t="shared" ca="1" si="10"/>
        <v>0</v>
      </c>
      <c r="M53" s="27">
        <v>40</v>
      </c>
      <c r="N53" s="28">
        <f t="shared" si="11"/>
        <v>0</v>
      </c>
      <c r="O53" s="28">
        <f t="shared" si="12"/>
        <v>0</v>
      </c>
      <c r="P53" s="28" t="str">
        <f t="shared" si="13"/>
        <v>0 0</v>
      </c>
      <c r="R53" s="29">
        <f ca="1">SUMIF(bogenpreise!$A$2:$A$25,P53,bogenpreise!$C$2:$C$24)</f>
        <v>0</v>
      </c>
      <c r="S53" s="30">
        <f t="shared" ca="1" si="14"/>
        <v>0</v>
      </c>
      <c r="T53" s="27">
        <v>40</v>
      </c>
      <c r="U53" s="28" t="str">
        <f t="shared" si="15"/>
        <v>0 0</v>
      </c>
      <c r="V53" s="29">
        <f ca="1">SUMIF(bogenpreise!$A$2:$A$25,U53,bogenpreise!$C$2:$C$24)</f>
        <v>0</v>
      </c>
      <c r="W53" s="42">
        <f t="shared" ca="1" si="1"/>
        <v>0</v>
      </c>
      <c r="Y53" s="27">
        <v>40</v>
      </c>
      <c r="Z53" s="28">
        <f t="shared" si="16"/>
        <v>0</v>
      </c>
      <c r="AA53" s="28">
        <f t="shared" si="17"/>
        <v>0</v>
      </c>
      <c r="AB53" s="28" t="str">
        <f t="shared" si="18"/>
        <v>0 0</v>
      </c>
      <c r="AD53" s="29">
        <f ca="1">SUMIF(bogenpreise!$A$2:$A$25,AB53,bogenpreise!$C$2:$C$24)</f>
        <v>0</v>
      </c>
      <c r="AE53" s="30">
        <f t="shared" ca="1" si="19"/>
        <v>0</v>
      </c>
      <c r="AF53" s="27">
        <v>40</v>
      </c>
      <c r="AG53" s="28" t="str">
        <f t="shared" si="20"/>
        <v>0 0</v>
      </c>
      <c r="AH53" s="29">
        <f ca="1">SUMIF(bogenpreise!$A$2:$A$25,AG53,bogenpreise!$C$2:$C$24)</f>
        <v>0</v>
      </c>
      <c r="AI53" s="42">
        <f t="shared" ca="1" si="2"/>
        <v>0</v>
      </c>
      <c r="AK53" s="27">
        <v>40</v>
      </c>
      <c r="AL53" s="28">
        <f t="shared" si="21"/>
        <v>0</v>
      </c>
      <c r="AM53" s="28">
        <f t="shared" si="22"/>
        <v>0</v>
      </c>
      <c r="AN53" s="28" t="str">
        <f t="shared" si="23"/>
        <v>0 0</v>
      </c>
      <c r="AP53" s="29">
        <f ca="1">SUMIF(bogenpreise!$A$2:$A$25,AN53,bogenpreise!$C$2:$C$24)</f>
        <v>0</v>
      </c>
      <c r="AQ53" s="30">
        <f t="shared" ca="1" si="24"/>
        <v>0</v>
      </c>
      <c r="AR53" s="27">
        <v>40</v>
      </c>
      <c r="AS53" s="28" t="str">
        <f t="shared" si="25"/>
        <v>0 0</v>
      </c>
      <c r="AT53" s="29">
        <f ca="1">SUMIF(bogenpreise!$A$2:$A$25,AS53,bogenpreise!$C$2:$C$24)</f>
        <v>0</v>
      </c>
      <c r="AU53" s="42">
        <f t="shared" ca="1" si="3"/>
        <v>0</v>
      </c>
      <c r="AW53" s="27">
        <v>40</v>
      </c>
      <c r="AX53" s="28">
        <f t="shared" si="26"/>
        <v>0</v>
      </c>
      <c r="AY53" s="28">
        <f t="shared" si="27"/>
        <v>0</v>
      </c>
      <c r="AZ53" s="28" t="str">
        <f t="shared" si="28"/>
        <v>0 0</v>
      </c>
      <c r="BB53" s="29">
        <f ca="1">SUMIF(bogenpreise!$A$2:$A$25,AZ53,bogenpreise!$C$2:$C$24)</f>
        <v>0</v>
      </c>
      <c r="BC53" s="30">
        <f t="shared" ca="1" si="29"/>
        <v>0</v>
      </c>
      <c r="BD53" s="27">
        <v>40</v>
      </c>
      <c r="BE53" s="28" t="str">
        <f t="shared" si="30"/>
        <v>0 0</v>
      </c>
      <c r="BF53" s="29">
        <f ca="1">SUMIF(bogenpreise!$A$2:$A$25,BE53,bogenpreise!$C$2:$C$24)</f>
        <v>0</v>
      </c>
      <c r="BG53" s="42">
        <f t="shared" ca="1" si="4"/>
        <v>0</v>
      </c>
    </row>
    <row r="54" spans="1:59" ht="17.25" customHeight="1" x14ac:dyDescent="0.25">
      <c r="A54" s="27">
        <v>41</v>
      </c>
      <c r="B54" s="28">
        <f t="shared" si="5"/>
        <v>0</v>
      </c>
      <c r="C54" s="28">
        <f t="shared" si="6"/>
        <v>0</v>
      </c>
      <c r="D54" s="28" t="str">
        <f t="shared" si="7"/>
        <v>0 0</v>
      </c>
      <c r="F54" s="29">
        <f ca="1">SUMIF(bogenpreise!$A$2:$A$25,D54,bogenpreise!$C$2:$C$24)</f>
        <v>0</v>
      </c>
      <c r="G54" s="30">
        <f t="shared" ca="1" si="8"/>
        <v>0</v>
      </c>
      <c r="H54" s="27">
        <v>41</v>
      </c>
      <c r="I54" s="28" t="str">
        <f t="shared" si="9"/>
        <v>0 0</v>
      </c>
      <c r="J54" s="29">
        <f ca="1">SUMIF(bogenpreise!$A$2:$A$25,I54,bogenpreise!$C$2:$C$24)</f>
        <v>0</v>
      </c>
      <c r="K54" s="42">
        <f t="shared" ca="1" si="10"/>
        <v>0</v>
      </c>
      <c r="M54" s="27">
        <v>41</v>
      </c>
      <c r="N54" s="28">
        <f t="shared" si="11"/>
        <v>0</v>
      </c>
      <c r="O54" s="28">
        <f t="shared" si="12"/>
        <v>0</v>
      </c>
      <c r="P54" s="28" t="str">
        <f t="shared" si="13"/>
        <v>0 0</v>
      </c>
      <c r="R54" s="29">
        <f ca="1">SUMIF(bogenpreise!$A$2:$A$25,P54,bogenpreise!$C$2:$C$24)</f>
        <v>0</v>
      </c>
      <c r="S54" s="30">
        <f t="shared" ca="1" si="14"/>
        <v>0</v>
      </c>
      <c r="T54" s="27">
        <v>41</v>
      </c>
      <c r="U54" s="28" t="str">
        <f t="shared" si="15"/>
        <v>0 0</v>
      </c>
      <c r="V54" s="29">
        <f ca="1">SUMIF(bogenpreise!$A$2:$A$25,U54,bogenpreise!$C$2:$C$24)</f>
        <v>0</v>
      </c>
      <c r="W54" s="42">
        <f t="shared" ca="1" si="1"/>
        <v>0</v>
      </c>
      <c r="Y54" s="27">
        <v>41</v>
      </c>
      <c r="Z54" s="28">
        <f t="shared" si="16"/>
        <v>0</v>
      </c>
      <c r="AA54" s="28">
        <f t="shared" si="17"/>
        <v>0</v>
      </c>
      <c r="AB54" s="28" t="str">
        <f t="shared" si="18"/>
        <v>0 0</v>
      </c>
      <c r="AD54" s="29">
        <f ca="1">SUMIF(bogenpreise!$A$2:$A$25,AB54,bogenpreise!$C$2:$C$24)</f>
        <v>0</v>
      </c>
      <c r="AE54" s="30">
        <f t="shared" ca="1" si="19"/>
        <v>0</v>
      </c>
      <c r="AF54" s="27">
        <v>41</v>
      </c>
      <c r="AG54" s="28" t="str">
        <f t="shared" si="20"/>
        <v>0 0</v>
      </c>
      <c r="AH54" s="29">
        <f ca="1">SUMIF(bogenpreise!$A$2:$A$25,AG54,bogenpreise!$C$2:$C$24)</f>
        <v>0</v>
      </c>
      <c r="AI54" s="42">
        <f t="shared" ca="1" si="2"/>
        <v>0</v>
      </c>
      <c r="AK54" s="27">
        <v>41</v>
      </c>
      <c r="AL54" s="28">
        <f t="shared" si="21"/>
        <v>0</v>
      </c>
      <c r="AM54" s="28">
        <f t="shared" si="22"/>
        <v>0</v>
      </c>
      <c r="AN54" s="28" t="str">
        <f t="shared" si="23"/>
        <v>0 0</v>
      </c>
      <c r="AP54" s="29">
        <f ca="1">SUMIF(bogenpreise!$A$2:$A$25,AN54,bogenpreise!$C$2:$C$24)</f>
        <v>0</v>
      </c>
      <c r="AQ54" s="30">
        <f t="shared" ca="1" si="24"/>
        <v>0</v>
      </c>
      <c r="AR54" s="27">
        <v>41</v>
      </c>
      <c r="AS54" s="28" t="str">
        <f t="shared" si="25"/>
        <v>0 0</v>
      </c>
      <c r="AT54" s="29">
        <f ca="1">SUMIF(bogenpreise!$A$2:$A$25,AS54,bogenpreise!$C$2:$C$24)</f>
        <v>0</v>
      </c>
      <c r="AU54" s="42">
        <f t="shared" ca="1" si="3"/>
        <v>0</v>
      </c>
      <c r="AW54" s="27">
        <v>41</v>
      </c>
      <c r="AX54" s="28">
        <f t="shared" si="26"/>
        <v>0</v>
      </c>
      <c r="AY54" s="28">
        <f t="shared" si="27"/>
        <v>0</v>
      </c>
      <c r="AZ54" s="28" t="str">
        <f t="shared" si="28"/>
        <v>0 0</v>
      </c>
      <c r="BB54" s="29">
        <f ca="1">SUMIF(bogenpreise!$A$2:$A$25,AZ54,bogenpreise!$C$2:$C$24)</f>
        <v>0</v>
      </c>
      <c r="BC54" s="30">
        <f t="shared" ca="1" si="29"/>
        <v>0</v>
      </c>
      <c r="BD54" s="27">
        <v>41</v>
      </c>
      <c r="BE54" s="28" t="str">
        <f t="shared" si="30"/>
        <v>0 0</v>
      </c>
      <c r="BF54" s="29">
        <f ca="1">SUMIF(bogenpreise!$A$2:$A$25,BE54,bogenpreise!$C$2:$C$24)</f>
        <v>0</v>
      </c>
      <c r="BG54" s="42">
        <f t="shared" ca="1" si="4"/>
        <v>0</v>
      </c>
    </row>
    <row r="55" spans="1:59" ht="17.25" customHeight="1" x14ac:dyDescent="0.25">
      <c r="A55" s="27">
        <v>42</v>
      </c>
      <c r="B55" s="28">
        <f t="shared" si="5"/>
        <v>0</v>
      </c>
      <c r="C55" s="28">
        <f t="shared" si="6"/>
        <v>0</v>
      </c>
      <c r="D55" s="28" t="str">
        <f t="shared" si="7"/>
        <v>0 0</v>
      </c>
      <c r="F55" s="29">
        <f ca="1">SUMIF(bogenpreise!$A$2:$A$25,D55,bogenpreise!$C$2:$C$24)</f>
        <v>0</v>
      </c>
      <c r="G55" s="30">
        <f t="shared" ca="1" si="8"/>
        <v>0</v>
      </c>
      <c r="H55" s="27">
        <v>42</v>
      </c>
      <c r="I55" s="28" t="str">
        <f t="shared" si="9"/>
        <v>0 0</v>
      </c>
      <c r="J55" s="29">
        <f ca="1">SUMIF(bogenpreise!$A$2:$A$25,I55,bogenpreise!$C$2:$C$24)</f>
        <v>0</v>
      </c>
      <c r="K55" s="42">
        <f t="shared" ca="1" si="10"/>
        <v>0</v>
      </c>
      <c r="M55" s="27">
        <v>42</v>
      </c>
      <c r="N55" s="28">
        <f t="shared" si="11"/>
        <v>0</v>
      </c>
      <c r="O55" s="28">
        <f t="shared" si="12"/>
        <v>0</v>
      </c>
      <c r="P55" s="28" t="str">
        <f t="shared" si="13"/>
        <v>0 0</v>
      </c>
      <c r="R55" s="29">
        <f ca="1">SUMIF(bogenpreise!$A$2:$A$25,P55,bogenpreise!$C$2:$C$24)</f>
        <v>0</v>
      </c>
      <c r="S55" s="30">
        <f t="shared" ca="1" si="14"/>
        <v>0</v>
      </c>
      <c r="T55" s="27">
        <v>42</v>
      </c>
      <c r="U55" s="28" t="str">
        <f t="shared" si="15"/>
        <v>0 0</v>
      </c>
      <c r="V55" s="29">
        <f ca="1">SUMIF(bogenpreise!$A$2:$A$25,U55,bogenpreise!$C$2:$C$24)</f>
        <v>0</v>
      </c>
      <c r="W55" s="42">
        <f t="shared" ca="1" si="1"/>
        <v>0</v>
      </c>
      <c r="Y55" s="27">
        <v>42</v>
      </c>
      <c r="Z55" s="28">
        <f t="shared" si="16"/>
        <v>0</v>
      </c>
      <c r="AA55" s="28">
        <f t="shared" si="17"/>
        <v>0</v>
      </c>
      <c r="AB55" s="28" t="str">
        <f t="shared" si="18"/>
        <v>0 0</v>
      </c>
      <c r="AD55" s="29">
        <f ca="1">SUMIF(bogenpreise!$A$2:$A$25,AB55,bogenpreise!$C$2:$C$24)</f>
        <v>0</v>
      </c>
      <c r="AE55" s="30">
        <f t="shared" ca="1" si="19"/>
        <v>0</v>
      </c>
      <c r="AF55" s="27">
        <v>42</v>
      </c>
      <c r="AG55" s="28" t="str">
        <f t="shared" si="20"/>
        <v>0 0</v>
      </c>
      <c r="AH55" s="29">
        <f ca="1">SUMIF(bogenpreise!$A$2:$A$25,AG55,bogenpreise!$C$2:$C$24)</f>
        <v>0</v>
      </c>
      <c r="AI55" s="42">
        <f t="shared" ca="1" si="2"/>
        <v>0</v>
      </c>
      <c r="AK55" s="27">
        <v>42</v>
      </c>
      <c r="AL55" s="28">
        <f t="shared" si="21"/>
        <v>0</v>
      </c>
      <c r="AM55" s="28">
        <f t="shared" si="22"/>
        <v>0</v>
      </c>
      <c r="AN55" s="28" t="str">
        <f t="shared" si="23"/>
        <v>0 0</v>
      </c>
      <c r="AP55" s="29">
        <f ca="1">SUMIF(bogenpreise!$A$2:$A$25,AN55,bogenpreise!$C$2:$C$24)</f>
        <v>0</v>
      </c>
      <c r="AQ55" s="30">
        <f t="shared" ca="1" si="24"/>
        <v>0</v>
      </c>
      <c r="AR55" s="27">
        <v>42</v>
      </c>
      <c r="AS55" s="28" t="str">
        <f t="shared" si="25"/>
        <v>0 0</v>
      </c>
      <c r="AT55" s="29">
        <f ca="1">SUMIF(bogenpreise!$A$2:$A$25,AS55,bogenpreise!$C$2:$C$24)</f>
        <v>0</v>
      </c>
      <c r="AU55" s="42">
        <f t="shared" ca="1" si="3"/>
        <v>0</v>
      </c>
      <c r="AW55" s="27">
        <v>42</v>
      </c>
      <c r="AX55" s="28">
        <f t="shared" si="26"/>
        <v>0</v>
      </c>
      <c r="AY55" s="28">
        <f t="shared" si="27"/>
        <v>0</v>
      </c>
      <c r="AZ55" s="28" t="str">
        <f t="shared" si="28"/>
        <v>0 0</v>
      </c>
      <c r="BB55" s="29">
        <f ca="1">SUMIF(bogenpreise!$A$2:$A$25,AZ55,bogenpreise!$C$2:$C$24)</f>
        <v>0</v>
      </c>
      <c r="BC55" s="30">
        <f t="shared" ca="1" si="29"/>
        <v>0</v>
      </c>
      <c r="BD55" s="27">
        <v>42</v>
      </c>
      <c r="BE55" s="28" t="str">
        <f t="shared" si="30"/>
        <v>0 0</v>
      </c>
      <c r="BF55" s="29">
        <f ca="1">SUMIF(bogenpreise!$A$2:$A$25,BE55,bogenpreise!$C$2:$C$24)</f>
        <v>0</v>
      </c>
      <c r="BG55" s="42">
        <f t="shared" ca="1" si="4"/>
        <v>0</v>
      </c>
    </row>
    <row r="56" spans="1:59" ht="17.25" customHeight="1" x14ac:dyDescent="0.25">
      <c r="A56" s="27">
        <v>43</v>
      </c>
      <c r="B56" s="28">
        <f t="shared" si="5"/>
        <v>0</v>
      </c>
      <c r="C56" s="28">
        <f t="shared" si="6"/>
        <v>0</v>
      </c>
      <c r="D56" s="28" t="str">
        <f t="shared" si="7"/>
        <v>0 0</v>
      </c>
      <c r="F56" s="29">
        <f ca="1">SUMIF(bogenpreise!$A$2:$A$25,D56,bogenpreise!$C$2:$C$24)</f>
        <v>0</v>
      </c>
      <c r="G56" s="30">
        <f t="shared" ca="1" si="8"/>
        <v>0</v>
      </c>
      <c r="H56" s="27">
        <v>43</v>
      </c>
      <c r="I56" s="28" t="str">
        <f t="shared" si="9"/>
        <v>0 0</v>
      </c>
      <c r="J56" s="29">
        <f ca="1">SUMIF(bogenpreise!$A$2:$A$25,I56,bogenpreise!$C$2:$C$24)</f>
        <v>0</v>
      </c>
      <c r="K56" s="42">
        <f t="shared" ca="1" si="10"/>
        <v>0</v>
      </c>
      <c r="M56" s="27">
        <v>43</v>
      </c>
      <c r="N56" s="28">
        <f t="shared" si="11"/>
        <v>0</v>
      </c>
      <c r="O56" s="28">
        <f t="shared" si="12"/>
        <v>0</v>
      </c>
      <c r="P56" s="28" t="str">
        <f t="shared" si="13"/>
        <v>0 0</v>
      </c>
      <c r="R56" s="29">
        <f ca="1">SUMIF(bogenpreise!$A$2:$A$25,P56,bogenpreise!$C$2:$C$24)</f>
        <v>0</v>
      </c>
      <c r="S56" s="30">
        <f t="shared" ca="1" si="14"/>
        <v>0</v>
      </c>
      <c r="T56" s="27">
        <v>43</v>
      </c>
      <c r="U56" s="28" t="str">
        <f t="shared" si="15"/>
        <v>0 0</v>
      </c>
      <c r="V56" s="29">
        <f ca="1">SUMIF(bogenpreise!$A$2:$A$25,U56,bogenpreise!$C$2:$C$24)</f>
        <v>0</v>
      </c>
      <c r="W56" s="42">
        <f t="shared" ca="1" si="1"/>
        <v>0</v>
      </c>
      <c r="Y56" s="27">
        <v>43</v>
      </c>
      <c r="Z56" s="28">
        <f t="shared" si="16"/>
        <v>0</v>
      </c>
      <c r="AA56" s="28">
        <f t="shared" si="17"/>
        <v>0</v>
      </c>
      <c r="AB56" s="28" t="str">
        <f t="shared" si="18"/>
        <v>0 0</v>
      </c>
      <c r="AD56" s="29">
        <f ca="1">SUMIF(bogenpreise!$A$2:$A$25,AB56,bogenpreise!$C$2:$C$24)</f>
        <v>0</v>
      </c>
      <c r="AE56" s="30">
        <f t="shared" ca="1" si="19"/>
        <v>0</v>
      </c>
      <c r="AF56" s="27">
        <v>43</v>
      </c>
      <c r="AG56" s="28" t="str">
        <f t="shared" si="20"/>
        <v>0 0</v>
      </c>
      <c r="AH56" s="29">
        <f ca="1">SUMIF(bogenpreise!$A$2:$A$25,AG56,bogenpreise!$C$2:$C$24)</f>
        <v>0</v>
      </c>
      <c r="AI56" s="42">
        <f t="shared" ca="1" si="2"/>
        <v>0</v>
      </c>
      <c r="AK56" s="27">
        <v>43</v>
      </c>
      <c r="AL56" s="28">
        <f t="shared" si="21"/>
        <v>0</v>
      </c>
      <c r="AM56" s="28">
        <f t="shared" si="22"/>
        <v>0</v>
      </c>
      <c r="AN56" s="28" t="str">
        <f t="shared" si="23"/>
        <v>0 0</v>
      </c>
      <c r="AP56" s="29">
        <f ca="1">SUMIF(bogenpreise!$A$2:$A$25,AN56,bogenpreise!$C$2:$C$24)</f>
        <v>0</v>
      </c>
      <c r="AQ56" s="30">
        <f t="shared" ca="1" si="24"/>
        <v>0</v>
      </c>
      <c r="AR56" s="27">
        <v>43</v>
      </c>
      <c r="AS56" s="28" t="str">
        <f t="shared" si="25"/>
        <v>0 0</v>
      </c>
      <c r="AT56" s="29">
        <f ca="1">SUMIF(bogenpreise!$A$2:$A$25,AS56,bogenpreise!$C$2:$C$24)</f>
        <v>0</v>
      </c>
      <c r="AU56" s="42">
        <f t="shared" ca="1" si="3"/>
        <v>0</v>
      </c>
      <c r="AW56" s="27">
        <v>43</v>
      </c>
      <c r="AX56" s="28">
        <f t="shared" si="26"/>
        <v>0</v>
      </c>
      <c r="AY56" s="28">
        <f t="shared" si="27"/>
        <v>0</v>
      </c>
      <c r="AZ56" s="28" t="str">
        <f t="shared" si="28"/>
        <v>0 0</v>
      </c>
      <c r="BB56" s="29">
        <f ca="1">SUMIF(bogenpreise!$A$2:$A$25,AZ56,bogenpreise!$C$2:$C$24)</f>
        <v>0</v>
      </c>
      <c r="BC56" s="30">
        <f t="shared" ca="1" si="29"/>
        <v>0</v>
      </c>
      <c r="BD56" s="27">
        <v>43</v>
      </c>
      <c r="BE56" s="28" t="str">
        <f t="shared" si="30"/>
        <v>0 0</v>
      </c>
      <c r="BF56" s="29">
        <f ca="1">SUMIF(bogenpreise!$A$2:$A$25,BE56,bogenpreise!$C$2:$C$24)</f>
        <v>0</v>
      </c>
      <c r="BG56" s="42">
        <f t="shared" ca="1" si="4"/>
        <v>0</v>
      </c>
    </row>
    <row r="57" spans="1:59" ht="17.25" customHeight="1" x14ac:dyDescent="0.25">
      <c r="A57" s="27">
        <v>44</v>
      </c>
      <c r="B57" s="28">
        <f t="shared" si="5"/>
        <v>0</v>
      </c>
      <c r="C57" s="28">
        <f t="shared" si="6"/>
        <v>0</v>
      </c>
      <c r="D57" s="28" t="str">
        <f t="shared" si="7"/>
        <v>0 0</v>
      </c>
      <c r="F57" s="29">
        <f ca="1">SUMIF(bogenpreise!$A$2:$A$25,D57,bogenpreise!$C$2:$C$24)</f>
        <v>0</v>
      </c>
      <c r="G57" s="30">
        <f t="shared" ca="1" si="8"/>
        <v>0</v>
      </c>
      <c r="H57" s="27">
        <v>44</v>
      </c>
      <c r="I57" s="28" t="str">
        <f t="shared" si="9"/>
        <v>0 0</v>
      </c>
      <c r="J57" s="29">
        <f ca="1">SUMIF(bogenpreise!$A$2:$A$25,I57,bogenpreise!$C$2:$C$24)</f>
        <v>0</v>
      </c>
      <c r="K57" s="42">
        <f t="shared" ca="1" si="10"/>
        <v>0</v>
      </c>
      <c r="M57" s="27">
        <v>44</v>
      </c>
      <c r="N57" s="28">
        <f t="shared" si="11"/>
        <v>0</v>
      </c>
      <c r="O57" s="28">
        <f t="shared" si="12"/>
        <v>0</v>
      </c>
      <c r="P57" s="28" t="str">
        <f t="shared" si="13"/>
        <v>0 0</v>
      </c>
      <c r="R57" s="29">
        <f ca="1">SUMIF(bogenpreise!$A$2:$A$25,P57,bogenpreise!$C$2:$C$24)</f>
        <v>0</v>
      </c>
      <c r="S57" s="30">
        <f t="shared" ca="1" si="14"/>
        <v>0</v>
      </c>
      <c r="T57" s="27">
        <v>44</v>
      </c>
      <c r="U57" s="28" t="str">
        <f t="shared" si="15"/>
        <v>0 0</v>
      </c>
      <c r="V57" s="29">
        <f ca="1">SUMIF(bogenpreise!$A$2:$A$25,U57,bogenpreise!$C$2:$C$24)</f>
        <v>0</v>
      </c>
      <c r="W57" s="42">
        <f t="shared" ca="1" si="1"/>
        <v>0</v>
      </c>
      <c r="Y57" s="27">
        <v>44</v>
      </c>
      <c r="Z57" s="28">
        <f t="shared" si="16"/>
        <v>0</v>
      </c>
      <c r="AA57" s="28">
        <f t="shared" si="17"/>
        <v>0</v>
      </c>
      <c r="AB57" s="28" t="str">
        <f t="shared" si="18"/>
        <v>0 0</v>
      </c>
      <c r="AD57" s="29">
        <f ca="1">SUMIF(bogenpreise!$A$2:$A$25,AB57,bogenpreise!$C$2:$C$24)</f>
        <v>0</v>
      </c>
      <c r="AE57" s="30">
        <f t="shared" ca="1" si="19"/>
        <v>0</v>
      </c>
      <c r="AF57" s="27">
        <v>44</v>
      </c>
      <c r="AG57" s="28" t="str">
        <f t="shared" si="20"/>
        <v>0 0</v>
      </c>
      <c r="AH57" s="29">
        <f ca="1">SUMIF(bogenpreise!$A$2:$A$25,AG57,bogenpreise!$C$2:$C$24)</f>
        <v>0</v>
      </c>
      <c r="AI57" s="42">
        <f t="shared" ca="1" si="2"/>
        <v>0</v>
      </c>
      <c r="AK57" s="27">
        <v>44</v>
      </c>
      <c r="AL57" s="28">
        <f t="shared" si="21"/>
        <v>0</v>
      </c>
      <c r="AM57" s="28">
        <f t="shared" si="22"/>
        <v>0</v>
      </c>
      <c r="AN57" s="28" t="str">
        <f t="shared" si="23"/>
        <v>0 0</v>
      </c>
      <c r="AP57" s="29">
        <f ca="1">SUMIF(bogenpreise!$A$2:$A$25,AN57,bogenpreise!$C$2:$C$24)</f>
        <v>0</v>
      </c>
      <c r="AQ57" s="30">
        <f t="shared" ca="1" si="24"/>
        <v>0</v>
      </c>
      <c r="AR57" s="27">
        <v>44</v>
      </c>
      <c r="AS57" s="28" t="str">
        <f t="shared" si="25"/>
        <v>0 0</v>
      </c>
      <c r="AT57" s="29">
        <f ca="1">SUMIF(bogenpreise!$A$2:$A$25,AS57,bogenpreise!$C$2:$C$24)</f>
        <v>0</v>
      </c>
      <c r="AU57" s="42">
        <f t="shared" ca="1" si="3"/>
        <v>0</v>
      </c>
      <c r="AW57" s="27">
        <v>44</v>
      </c>
      <c r="AX57" s="28">
        <f t="shared" si="26"/>
        <v>0</v>
      </c>
      <c r="AY57" s="28">
        <f t="shared" si="27"/>
        <v>0</v>
      </c>
      <c r="AZ57" s="28" t="str">
        <f t="shared" si="28"/>
        <v>0 0</v>
      </c>
      <c r="BB57" s="29">
        <f ca="1">SUMIF(bogenpreise!$A$2:$A$25,AZ57,bogenpreise!$C$2:$C$24)</f>
        <v>0</v>
      </c>
      <c r="BC57" s="30">
        <f t="shared" ca="1" si="29"/>
        <v>0</v>
      </c>
      <c r="BD57" s="27">
        <v>44</v>
      </c>
      <c r="BE57" s="28" t="str">
        <f t="shared" si="30"/>
        <v>0 0</v>
      </c>
      <c r="BF57" s="29">
        <f ca="1">SUMIF(bogenpreise!$A$2:$A$25,BE57,bogenpreise!$C$2:$C$24)</f>
        <v>0</v>
      </c>
      <c r="BG57" s="42">
        <f t="shared" ca="1" si="4"/>
        <v>0</v>
      </c>
    </row>
    <row r="58" spans="1:59" ht="17.25" customHeight="1" x14ac:dyDescent="0.25">
      <c r="A58" s="27">
        <v>45</v>
      </c>
      <c r="B58" s="28">
        <f t="shared" si="5"/>
        <v>0</v>
      </c>
      <c r="C58" s="28">
        <f t="shared" si="6"/>
        <v>0</v>
      </c>
      <c r="D58" s="28" t="str">
        <f t="shared" si="7"/>
        <v>0 0</v>
      </c>
      <c r="F58" s="29">
        <f ca="1">SUMIF(bogenpreise!$A$2:$A$25,D58,bogenpreise!$C$2:$C$24)</f>
        <v>0</v>
      </c>
      <c r="G58" s="30">
        <f t="shared" ca="1" si="8"/>
        <v>0</v>
      </c>
      <c r="H58" s="27">
        <v>45</v>
      </c>
      <c r="I58" s="28" t="str">
        <f t="shared" si="9"/>
        <v>0 0</v>
      </c>
      <c r="J58" s="29">
        <f ca="1">SUMIF(bogenpreise!$A$2:$A$25,I58,bogenpreise!$C$2:$C$24)</f>
        <v>0</v>
      </c>
      <c r="K58" s="42">
        <f t="shared" ca="1" si="10"/>
        <v>0</v>
      </c>
      <c r="M58" s="27">
        <v>45</v>
      </c>
      <c r="N58" s="28">
        <f t="shared" si="11"/>
        <v>0</v>
      </c>
      <c r="O58" s="28">
        <f t="shared" si="12"/>
        <v>0</v>
      </c>
      <c r="P58" s="28" t="str">
        <f t="shared" si="13"/>
        <v>0 0</v>
      </c>
      <c r="R58" s="29">
        <f ca="1">SUMIF(bogenpreise!$A$2:$A$25,P58,bogenpreise!$C$2:$C$24)</f>
        <v>0</v>
      </c>
      <c r="S58" s="30">
        <f t="shared" ca="1" si="14"/>
        <v>0</v>
      </c>
      <c r="T58" s="27">
        <v>45</v>
      </c>
      <c r="U58" s="28" t="str">
        <f t="shared" si="15"/>
        <v>0 0</v>
      </c>
      <c r="V58" s="29">
        <f ca="1">SUMIF(bogenpreise!$A$2:$A$25,U58,bogenpreise!$C$2:$C$24)</f>
        <v>0</v>
      </c>
      <c r="W58" s="42">
        <f t="shared" ca="1" si="1"/>
        <v>0</v>
      </c>
      <c r="Y58" s="27">
        <v>45</v>
      </c>
      <c r="Z58" s="28">
        <f t="shared" si="16"/>
        <v>0</v>
      </c>
      <c r="AA58" s="28">
        <f t="shared" si="17"/>
        <v>0</v>
      </c>
      <c r="AB58" s="28" t="str">
        <f t="shared" si="18"/>
        <v>0 0</v>
      </c>
      <c r="AD58" s="29">
        <f ca="1">SUMIF(bogenpreise!$A$2:$A$25,AB58,bogenpreise!$C$2:$C$24)</f>
        <v>0</v>
      </c>
      <c r="AE58" s="30">
        <f t="shared" ca="1" si="19"/>
        <v>0</v>
      </c>
      <c r="AF58" s="27">
        <v>45</v>
      </c>
      <c r="AG58" s="28" t="str">
        <f t="shared" si="20"/>
        <v>0 0</v>
      </c>
      <c r="AH58" s="29">
        <f ca="1">SUMIF(bogenpreise!$A$2:$A$25,AG58,bogenpreise!$C$2:$C$24)</f>
        <v>0</v>
      </c>
      <c r="AI58" s="42">
        <f t="shared" ca="1" si="2"/>
        <v>0</v>
      </c>
      <c r="AK58" s="27">
        <v>45</v>
      </c>
      <c r="AL58" s="28">
        <f t="shared" si="21"/>
        <v>0</v>
      </c>
      <c r="AM58" s="28">
        <f t="shared" si="22"/>
        <v>0</v>
      </c>
      <c r="AN58" s="28" t="str">
        <f t="shared" si="23"/>
        <v>0 0</v>
      </c>
      <c r="AP58" s="29">
        <f ca="1">SUMIF(bogenpreise!$A$2:$A$25,AN58,bogenpreise!$C$2:$C$24)</f>
        <v>0</v>
      </c>
      <c r="AQ58" s="30">
        <f t="shared" ca="1" si="24"/>
        <v>0</v>
      </c>
      <c r="AR58" s="27">
        <v>45</v>
      </c>
      <c r="AS58" s="28" t="str">
        <f t="shared" si="25"/>
        <v>0 0</v>
      </c>
      <c r="AT58" s="29">
        <f ca="1">SUMIF(bogenpreise!$A$2:$A$25,AS58,bogenpreise!$C$2:$C$24)</f>
        <v>0</v>
      </c>
      <c r="AU58" s="42">
        <f t="shared" ca="1" si="3"/>
        <v>0</v>
      </c>
      <c r="AW58" s="27">
        <v>45</v>
      </c>
      <c r="AX58" s="28">
        <f t="shared" si="26"/>
        <v>0</v>
      </c>
      <c r="AY58" s="28">
        <f t="shared" si="27"/>
        <v>0</v>
      </c>
      <c r="AZ58" s="28" t="str">
        <f t="shared" si="28"/>
        <v>0 0</v>
      </c>
      <c r="BB58" s="29">
        <f ca="1">SUMIF(bogenpreise!$A$2:$A$25,AZ58,bogenpreise!$C$2:$C$24)</f>
        <v>0</v>
      </c>
      <c r="BC58" s="30">
        <f t="shared" ca="1" si="29"/>
        <v>0</v>
      </c>
      <c r="BD58" s="27">
        <v>45</v>
      </c>
      <c r="BE58" s="28" t="str">
        <f t="shared" si="30"/>
        <v>0 0</v>
      </c>
      <c r="BF58" s="29">
        <f ca="1">SUMIF(bogenpreise!$A$2:$A$25,BE58,bogenpreise!$C$2:$C$24)</f>
        <v>0</v>
      </c>
      <c r="BG58" s="42">
        <f t="shared" ca="1" si="4"/>
        <v>0</v>
      </c>
    </row>
    <row r="59" spans="1:59" ht="17.25" customHeight="1" x14ac:dyDescent="0.25">
      <c r="A59" s="27">
        <v>46</v>
      </c>
      <c r="B59" s="28">
        <f t="shared" si="5"/>
        <v>0</v>
      </c>
      <c r="C59" s="28">
        <f t="shared" si="6"/>
        <v>0</v>
      </c>
      <c r="D59" s="28" t="str">
        <f t="shared" si="7"/>
        <v>0 0</v>
      </c>
      <c r="F59" s="29">
        <f ca="1">SUMIF(bogenpreise!$A$2:$A$25,D59,bogenpreise!$C$2:$C$24)</f>
        <v>0</v>
      </c>
      <c r="G59" s="30">
        <f t="shared" ca="1" si="8"/>
        <v>0</v>
      </c>
      <c r="H59" s="27">
        <v>46</v>
      </c>
      <c r="I59" s="28" t="str">
        <f t="shared" si="9"/>
        <v>0 0</v>
      </c>
      <c r="J59" s="29">
        <f ca="1">SUMIF(bogenpreise!$A$2:$A$25,I59,bogenpreise!$C$2:$C$24)</f>
        <v>0</v>
      </c>
      <c r="K59" s="42">
        <f t="shared" ca="1" si="10"/>
        <v>0</v>
      </c>
      <c r="M59" s="27">
        <v>46</v>
      </c>
      <c r="N59" s="28">
        <f t="shared" si="11"/>
        <v>0</v>
      </c>
      <c r="O59" s="28">
        <f t="shared" si="12"/>
        <v>0</v>
      </c>
      <c r="P59" s="28" t="str">
        <f t="shared" si="13"/>
        <v>0 0</v>
      </c>
      <c r="R59" s="29">
        <f ca="1">SUMIF(bogenpreise!$A$2:$A$25,P59,bogenpreise!$C$2:$C$24)</f>
        <v>0</v>
      </c>
      <c r="S59" s="30">
        <f t="shared" ca="1" si="14"/>
        <v>0</v>
      </c>
      <c r="T59" s="27">
        <v>46</v>
      </c>
      <c r="U59" s="28" t="str">
        <f t="shared" si="15"/>
        <v>0 0</v>
      </c>
      <c r="V59" s="29">
        <f ca="1">SUMIF(bogenpreise!$A$2:$A$25,U59,bogenpreise!$C$2:$C$24)</f>
        <v>0</v>
      </c>
      <c r="W59" s="42">
        <f t="shared" ca="1" si="1"/>
        <v>0</v>
      </c>
      <c r="Y59" s="27">
        <v>46</v>
      </c>
      <c r="Z59" s="28">
        <f t="shared" si="16"/>
        <v>0</v>
      </c>
      <c r="AA59" s="28">
        <f t="shared" si="17"/>
        <v>0</v>
      </c>
      <c r="AB59" s="28" t="str">
        <f t="shared" si="18"/>
        <v>0 0</v>
      </c>
      <c r="AD59" s="29">
        <f ca="1">SUMIF(bogenpreise!$A$2:$A$25,AB59,bogenpreise!$C$2:$C$24)</f>
        <v>0</v>
      </c>
      <c r="AE59" s="30">
        <f t="shared" ca="1" si="19"/>
        <v>0</v>
      </c>
      <c r="AF59" s="27">
        <v>46</v>
      </c>
      <c r="AG59" s="28" t="str">
        <f t="shared" si="20"/>
        <v>0 0</v>
      </c>
      <c r="AH59" s="29">
        <f ca="1">SUMIF(bogenpreise!$A$2:$A$25,AG59,bogenpreise!$C$2:$C$24)</f>
        <v>0</v>
      </c>
      <c r="AI59" s="42">
        <f t="shared" ca="1" si="2"/>
        <v>0</v>
      </c>
      <c r="AK59" s="27">
        <v>46</v>
      </c>
      <c r="AL59" s="28">
        <f t="shared" si="21"/>
        <v>0</v>
      </c>
      <c r="AM59" s="28">
        <f t="shared" si="22"/>
        <v>0</v>
      </c>
      <c r="AN59" s="28" t="str">
        <f t="shared" si="23"/>
        <v>0 0</v>
      </c>
      <c r="AP59" s="29">
        <f ca="1">SUMIF(bogenpreise!$A$2:$A$25,AN59,bogenpreise!$C$2:$C$24)</f>
        <v>0</v>
      </c>
      <c r="AQ59" s="30">
        <f t="shared" ca="1" si="24"/>
        <v>0</v>
      </c>
      <c r="AR59" s="27">
        <v>46</v>
      </c>
      <c r="AS59" s="28" t="str">
        <f t="shared" si="25"/>
        <v>0 0</v>
      </c>
      <c r="AT59" s="29">
        <f ca="1">SUMIF(bogenpreise!$A$2:$A$25,AS59,bogenpreise!$C$2:$C$24)</f>
        <v>0</v>
      </c>
      <c r="AU59" s="42">
        <f t="shared" ca="1" si="3"/>
        <v>0</v>
      </c>
      <c r="AW59" s="27">
        <v>46</v>
      </c>
      <c r="AX59" s="28">
        <f t="shared" si="26"/>
        <v>0</v>
      </c>
      <c r="AY59" s="28">
        <f t="shared" si="27"/>
        <v>0</v>
      </c>
      <c r="AZ59" s="28" t="str">
        <f t="shared" si="28"/>
        <v>0 0</v>
      </c>
      <c r="BB59" s="29">
        <f ca="1">SUMIF(bogenpreise!$A$2:$A$25,AZ59,bogenpreise!$C$2:$C$24)</f>
        <v>0</v>
      </c>
      <c r="BC59" s="30">
        <f t="shared" ca="1" si="29"/>
        <v>0</v>
      </c>
      <c r="BD59" s="27">
        <v>46</v>
      </c>
      <c r="BE59" s="28" t="str">
        <f t="shared" si="30"/>
        <v>0 0</v>
      </c>
      <c r="BF59" s="29">
        <f ca="1">SUMIF(bogenpreise!$A$2:$A$25,BE59,bogenpreise!$C$2:$C$24)</f>
        <v>0</v>
      </c>
      <c r="BG59" s="42">
        <f t="shared" ca="1" si="4"/>
        <v>0</v>
      </c>
    </row>
    <row r="60" spans="1:59" ht="17.25" customHeight="1" x14ac:dyDescent="0.25">
      <c r="A60" s="27">
        <v>47</v>
      </c>
      <c r="B60" s="28">
        <f t="shared" si="5"/>
        <v>0</v>
      </c>
      <c r="C60" s="28">
        <f t="shared" si="6"/>
        <v>0</v>
      </c>
      <c r="D60" s="28" t="str">
        <f t="shared" si="7"/>
        <v>0 0</v>
      </c>
      <c r="F60" s="29">
        <f ca="1">SUMIF(bogenpreise!$A$2:$A$25,D60,bogenpreise!$C$2:$C$24)</f>
        <v>0</v>
      </c>
      <c r="G60" s="30">
        <f t="shared" ca="1" si="8"/>
        <v>0</v>
      </c>
      <c r="H60" s="27">
        <v>47</v>
      </c>
      <c r="I60" s="28" t="str">
        <f t="shared" si="9"/>
        <v>0 0</v>
      </c>
      <c r="J60" s="29">
        <f ca="1">SUMIF(bogenpreise!$A$2:$A$25,I60,bogenpreise!$C$2:$C$24)</f>
        <v>0</v>
      </c>
      <c r="K60" s="42">
        <f t="shared" ca="1" si="10"/>
        <v>0</v>
      </c>
      <c r="M60" s="27">
        <v>47</v>
      </c>
      <c r="N60" s="28">
        <f t="shared" si="11"/>
        <v>0</v>
      </c>
      <c r="O60" s="28">
        <f t="shared" si="12"/>
        <v>0</v>
      </c>
      <c r="P60" s="28" t="str">
        <f t="shared" si="13"/>
        <v>0 0</v>
      </c>
      <c r="R60" s="29">
        <f ca="1">SUMIF(bogenpreise!$A$2:$A$25,P60,bogenpreise!$C$2:$C$24)</f>
        <v>0</v>
      </c>
      <c r="S60" s="30">
        <f t="shared" ca="1" si="14"/>
        <v>0</v>
      </c>
      <c r="T60" s="27">
        <v>47</v>
      </c>
      <c r="U60" s="28" t="str">
        <f t="shared" si="15"/>
        <v>0 0</v>
      </c>
      <c r="V60" s="29">
        <f ca="1">SUMIF(bogenpreise!$A$2:$A$25,U60,bogenpreise!$C$2:$C$24)</f>
        <v>0</v>
      </c>
      <c r="W60" s="42">
        <f t="shared" ca="1" si="1"/>
        <v>0</v>
      </c>
      <c r="Y60" s="27">
        <v>47</v>
      </c>
      <c r="Z60" s="28">
        <f t="shared" si="16"/>
        <v>0</v>
      </c>
      <c r="AA60" s="28">
        <f t="shared" si="17"/>
        <v>0</v>
      </c>
      <c r="AB60" s="28" t="str">
        <f t="shared" si="18"/>
        <v>0 0</v>
      </c>
      <c r="AD60" s="29">
        <f ca="1">SUMIF(bogenpreise!$A$2:$A$25,AB60,bogenpreise!$C$2:$C$24)</f>
        <v>0</v>
      </c>
      <c r="AE60" s="30">
        <f t="shared" ca="1" si="19"/>
        <v>0</v>
      </c>
      <c r="AF60" s="27">
        <v>47</v>
      </c>
      <c r="AG60" s="28" t="str">
        <f t="shared" si="20"/>
        <v>0 0</v>
      </c>
      <c r="AH60" s="29">
        <f ca="1">SUMIF(bogenpreise!$A$2:$A$25,AG60,bogenpreise!$C$2:$C$24)</f>
        <v>0</v>
      </c>
      <c r="AI60" s="42">
        <f t="shared" ca="1" si="2"/>
        <v>0</v>
      </c>
      <c r="AK60" s="27">
        <v>47</v>
      </c>
      <c r="AL60" s="28">
        <f t="shared" si="21"/>
        <v>0</v>
      </c>
      <c r="AM60" s="28">
        <f t="shared" si="22"/>
        <v>0</v>
      </c>
      <c r="AN60" s="28" t="str">
        <f t="shared" si="23"/>
        <v>0 0</v>
      </c>
      <c r="AP60" s="29">
        <f ca="1">SUMIF(bogenpreise!$A$2:$A$25,AN60,bogenpreise!$C$2:$C$24)</f>
        <v>0</v>
      </c>
      <c r="AQ60" s="30">
        <f t="shared" ca="1" si="24"/>
        <v>0</v>
      </c>
      <c r="AR60" s="27">
        <v>47</v>
      </c>
      <c r="AS60" s="28" t="str">
        <f t="shared" si="25"/>
        <v>0 0</v>
      </c>
      <c r="AT60" s="29">
        <f ca="1">SUMIF(bogenpreise!$A$2:$A$25,AS60,bogenpreise!$C$2:$C$24)</f>
        <v>0</v>
      </c>
      <c r="AU60" s="42">
        <f t="shared" ca="1" si="3"/>
        <v>0</v>
      </c>
      <c r="AW60" s="27">
        <v>47</v>
      </c>
      <c r="AX60" s="28">
        <f t="shared" si="26"/>
        <v>0</v>
      </c>
      <c r="AY60" s="28">
        <f t="shared" si="27"/>
        <v>0</v>
      </c>
      <c r="AZ60" s="28" t="str">
        <f t="shared" si="28"/>
        <v>0 0</v>
      </c>
      <c r="BB60" s="29">
        <f ca="1">SUMIF(bogenpreise!$A$2:$A$25,AZ60,bogenpreise!$C$2:$C$24)</f>
        <v>0</v>
      </c>
      <c r="BC60" s="30">
        <f t="shared" ca="1" si="29"/>
        <v>0</v>
      </c>
      <c r="BD60" s="27">
        <v>47</v>
      </c>
      <c r="BE60" s="28" t="str">
        <f t="shared" si="30"/>
        <v>0 0</v>
      </c>
      <c r="BF60" s="29">
        <f ca="1">SUMIF(bogenpreise!$A$2:$A$25,BE60,bogenpreise!$C$2:$C$24)</f>
        <v>0</v>
      </c>
      <c r="BG60" s="42">
        <f t="shared" ca="1" si="4"/>
        <v>0</v>
      </c>
    </row>
    <row r="61" spans="1:59" ht="17.25" customHeight="1" x14ac:dyDescent="0.25">
      <c r="A61" s="27">
        <v>48</v>
      </c>
      <c r="B61" s="28">
        <f t="shared" si="5"/>
        <v>0</v>
      </c>
      <c r="C61" s="28">
        <f t="shared" si="6"/>
        <v>0</v>
      </c>
      <c r="D61" s="28" t="str">
        <f t="shared" si="7"/>
        <v>0 0</v>
      </c>
      <c r="F61" s="29">
        <f ca="1">SUMIF(bogenpreise!$A$2:$A$25,D61,bogenpreise!$C$2:$C$24)</f>
        <v>0</v>
      </c>
      <c r="G61" s="30">
        <f t="shared" ca="1" si="8"/>
        <v>0</v>
      </c>
      <c r="H61" s="27">
        <v>48</v>
      </c>
      <c r="I61" s="28" t="str">
        <f t="shared" si="9"/>
        <v>0 0</v>
      </c>
      <c r="J61" s="29">
        <f ca="1">SUMIF(bogenpreise!$A$2:$A$25,I61,bogenpreise!$C$2:$C$24)</f>
        <v>0</v>
      </c>
      <c r="K61" s="42">
        <f t="shared" ca="1" si="10"/>
        <v>0</v>
      </c>
      <c r="M61" s="27">
        <v>48</v>
      </c>
      <c r="N61" s="28">
        <f t="shared" si="11"/>
        <v>0</v>
      </c>
      <c r="O61" s="28">
        <f t="shared" si="12"/>
        <v>0</v>
      </c>
      <c r="P61" s="28" t="str">
        <f t="shared" si="13"/>
        <v>0 0</v>
      </c>
      <c r="R61" s="29">
        <f ca="1">SUMIF(bogenpreise!$A$2:$A$25,P61,bogenpreise!$C$2:$C$24)</f>
        <v>0</v>
      </c>
      <c r="S61" s="30">
        <f t="shared" ca="1" si="14"/>
        <v>0</v>
      </c>
      <c r="T61" s="27">
        <v>48</v>
      </c>
      <c r="U61" s="28" t="str">
        <f t="shared" si="15"/>
        <v>0 0</v>
      </c>
      <c r="V61" s="29">
        <f ca="1">SUMIF(bogenpreise!$A$2:$A$25,U61,bogenpreise!$C$2:$C$24)</f>
        <v>0</v>
      </c>
      <c r="W61" s="42">
        <f t="shared" ca="1" si="1"/>
        <v>0</v>
      </c>
      <c r="Y61" s="27">
        <v>48</v>
      </c>
      <c r="Z61" s="28">
        <f t="shared" si="16"/>
        <v>0</v>
      </c>
      <c r="AA61" s="28">
        <f t="shared" si="17"/>
        <v>0</v>
      </c>
      <c r="AB61" s="28" t="str">
        <f t="shared" si="18"/>
        <v>0 0</v>
      </c>
      <c r="AD61" s="29">
        <f ca="1">SUMIF(bogenpreise!$A$2:$A$25,AB61,bogenpreise!$C$2:$C$24)</f>
        <v>0</v>
      </c>
      <c r="AE61" s="30">
        <f t="shared" ca="1" si="19"/>
        <v>0</v>
      </c>
      <c r="AF61" s="27">
        <v>48</v>
      </c>
      <c r="AG61" s="28" t="str">
        <f t="shared" si="20"/>
        <v>0 0</v>
      </c>
      <c r="AH61" s="29">
        <f ca="1">SUMIF(bogenpreise!$A$2:$A$25,AG61,bogenpreise!$C$2:$C$24)</f>
        <v>0</v>
      </c>
      <c r="AI61" s="42">
        <f t="shared" ca="1" si="2"/>
        <v>0</v>
      </c>
      <c r="AK61" s="27">
        <v>48</v>
      </c>
      <c r="AL61" s="28">
        <f t="shared" si="21"/>
        <v>0</v>
      </c>
      <c r="AM61" s="28">
        <f t="shared" si="22"/>
        <v>0</v>
      </c>
      <c r="AN61" s="28" t="str">
        <f t="shared" si="23"/>
        <v>0 0</v>
      </c>
      <c r="AP61" s="29">
        <f ca="1">SUMIF(bogenpreise!$A$2:$A$25,AN61,bogenpreise!$C$2:$C$24)</f>
        <v>0</v>
      </c>
      <c r="AQ61" s="30">
        <f t="shared" ca="1" si="24"/>
        <v>0</v>
      </c>
      <c r="AR61" s="27">
        <v>48</v>
      </c>
      <c r="AS61" s="28" t="str">
        <f t="shared" si="25"/>
        <v>0 0</v>
      </c>
      <c r="AT61" s="29">
        <f ca="1">SUMIF(bogenpreise!$A$2:$A$25,AS61,bogenpreise!$C$2:$C$24)</f>
        <v>0</v>
      </c>
      <c r="AU61" s="42">
        <f t="shared" ca="1" si="3"/>
        <v>0</v>
      </c>
      <c r="AW61" s="27">
        <v>48</v>
      </c>
      <c r="AX61" s="28">
        <f t="shared" si="26"/>
        <v>0</v>
      </c>
      <c r="AY61" s="28">
        <f t="shared" si="27"/>
        <v>0</v>
      </c>
      <c r="AZ61" s="28" t="str">
        <f t="shared" si="28"/>
        <v>0 0</v>
      </c>
      <c r="BB61" s="29">
        <f ca="1">SUMIF(bogenpreise!$A$2:$A$25,AZ61,bogenpreise!$C$2:$C$24)</f>
        <v>0</v>
      </c>
      <c r="BC61" s="30">
        <f t="shared" ca="1" si="29"/>
        <v>0</v>
      </c>
      <c r="BD61" s="27">
        <v>48</v>
      </c>
      <c r="BE61" s="28" t="str">
        <f t="shared" si="30"/>
        <v>0 0</v>
      </c>
      <c r="BF61" s="29">
        <f ca="1">SUMIF(bogenpreise!$A$2:$A$25,BE61,bogenpreise!$C$2:$C$24)</f>
        <v>0</v>
      </c>
      <c r="BG61" s="42">
        <f t="shared" ca="1" si="4"/>
        <v>0</v>
      </c>
    </row>
    <row r="62" spans="1:59" ht="17.25" customHeight="1" x14ac:dyDescent="0.25">
      <c r="A62" s="27">
        <v>49</v>
      </c>
      <c r="B62" s="28">
        <f t="shared" si="5"/>
        <v>0</v>
      </c>
      <c r="C62" s="28">
        <f t="shared" si="6"/>
        <v>0</v>
      </c>
      <c r="D62" s="28" t="str">
        <f t="shared" si="7"/>
        <v>0 0</v>
      </c>
      <c r="F62" s="29">
        <f ca="1">SUMIF(bogenpreise!$A$2:$A$25,D62,bogenpreise!$C$2:$C$24)</f>
        <v>0</v>
      </c>
      <c r="G62" s="30">
        <f t="shared" ca="1" si="8"/>
        <v>0</v>
      </c>
      <c r="H62" s="27">
        <v>49</v>
      </c>
      <c r="I62" s="28" t="str">
        <f t="shared" si="9"/>
        <v>0 0</v>
      </c>
      <c r="J62" s="29">
        <f ca="1">SUMIF(bogenpreise!$A$2:$A$25,I62,bogenpreise!$C$2:$C$24)</f>
        <v>0</v>
      </c>
      <c r="K62" s="42">
        <f t="shared" ca="1" si="10"/>
        <v>0</v>
      </c>
      <c r="M62" s="27">
        <v>49</v>
      </c>
      <c r="N62" s="28">
        <f t="shared" si="11"/>
        <v>0</v>
      </c>
      <c r="O62" s="28">
        <f t="shared" si="12"/>
        <v>0</v>
      </c>
      <c r="P62" s="28" t="str">
        <f t="shared" si="13"/>
        <v>0 0</v>
      </c>
      <c r="R62" s="29">
        <f ca="1">SUMIF(bogenpreise!$A$2:$A$25,P62,bogenpreise!$C$2:$C$24)</f>
        <v>0</v>
      </c>
      <c r="S62" s="30">
        <f t="shared" ca="1" si="14"/>
        <v>0</v>
      </c>
      <c r="T62" s="27">
        <v>49</v>
      </c>
      <c r="U62" s="28" t="str">
        <f t="shared" si="15"/>
        <v>0 0</v>
      </c>
      <c r="V62" s="29">
        <f ca="1">SUMIF(bogenpreise!$A$2:$A$25,U62,bogenpreise!$C$2:$C$24)</f>
        <v>0</v>
      </c>
      <c r="W62" s="42">
        <f t="shared" ca="1" si="1"/>
        <v>0</v>
      </c>
      <c r="Y62" s="27">
        <v>49</v>
      </c>
      <c r="Z62" s="28">
        <f t="shared" si="16"/>
        <v>0</v>
      </c>
      <c r="AA62" s="28">
        <f t="shared" si="17"/>
        <v>0</v>
      </c>
      <c r="AB62" s="28" t="str">
        <f t="shared" si="18"/>
        <v>0 0</v>
      </c>
      <c r="AD62" s="29">
        <f ca="1">SUMIF(bogenpreise!$A$2:$A$25,AB62,bogenpreise!$C$2:$C$24)</f>
        <v>0</v>
      </c>
      <c r="AE62" s="30">
        <f t="shared" ca="1" si="19"/>
        <v>0</v>
      </c>
      <c r="AF62" s="27">
        <v>49</v>
      </c>
      <c r="AG62" s="28" t="str">
        <f t="shared" si="20"/>
        <v>0 0</v>
      </c>
      <c r="AH62" s="29">
        <f ca="1">SUMIF(bogenpreise!$A$2:$A$25,AG62,bogenpreise!$C$2:$C$24)</f>
        <v>0</v>
      </c>
      <c r="AI62" s="42">
        <f t="shared" ca="1" si="2"/>
        <v>0</v>
      </c>
      <c r="AK62" s="27">
        <v>49</v>
      </c>
      <c r="AL62" s="28">
        <f t="shared" si="21"/>
        <v>0</v>
      </c>
      <c r="AM62" s="28">
        <f t="shared" si="22"/>
        <v>0</v>
      </c>
      <c r="AN62" s="28" t="str">
        <f t="shared" si="23"/>
        <v>0 0</v>
      </c>
      <c r="AP62" s="29">
        <f ca="1">SUMIF(bogenpreise!$A$2:$A$25,AN62,bogenpreise!$C$2:$C$24)</f>
        <v>0</v>
      </c>
      <c r="AQ62" s="30">
        <f t="shared" ca="1" si="24"/>
        <v>0</v>
      </c>
      <c r="AR62" s="27">
        <v>49</v>
      </c>
      <c r="AS62" s="28" t="str">
        <f t="shared" si="25"/>
        <v>0 0</v>
      </c>
      <c r="AT62" s="29">
        <f ca="1">SUMIF(bogenpreise!$A$2:$A$25,AS62,bogenpreise!$C$2:$C$24)</f>
        <v>0</v>
      </c>
      <c r="AU62" s="42">
        <f t="shared" ca="1" si="3"/>
        <v>0</v>
      </c>
      <c r="AW62" s="27">
        <v>49</v>
      </c>
      <c r="AX62" s="28">
        <f t="shared" si="26"/>
        <v>0</v>
      </c>
      <c r="AY62" s="28">
        <f t="shared" si="27"/>
        <v>0</v>
      </c>
      <c r="AZ62" s="28" t="str">
        <f t="shared" si="28"/>
        <v>0 0</v>
      </c>
      <c r="BB62" s="29">
        <f ca="1">SUMIF(bogenpreise!$A$2:$A$25,AZ62,bogenpreise!$C$2:$C$24)</f>
        <v>0</v>
      </c>
      <c r="BC62" s="30">
        <f t="shared" ca="1" si="29"/>
        <v>0</v>
      </c>
      <c r="BD62" s="27">
        <v>49</v>
      </c>
      <c r="BE62" s="28" t="str">
        <f t="shared" si="30"/>
        <v>0 0</v>
      </c>
      <c r="BF62" s="29">
        <f ca="1">SUMIF(bogenpreise!$A$2:$A$25,BE62,bogenpreise!$C$2:$C$24)</f>
        <v>0</v>
      </c>
      <c r="BG62" s="42">
        <f t="shared" ca="1" si="4"/>
        <v>0</v>
      </c>
    </row>
    <row r="63" spans="1:59" ht="17.25" customHeight="1" x14ac:dyDescent="0.25">
      <c r="A63" s="27">
        <v>50</v>
      </c>
      <c r="B63" s="28">
        <f t="shared" si="5"/>
        <v>0</v>
      </c>
      <c r="C63" s="28">
        <f t="shared" si="6"/>
        <v>0</v>
      </c>
      <c r="D63" s="28" t="str">
        <f t="shared" si="7"/>
        <v>0 0</v>
      </c>
      <c r="F63" s="29">
        <f ca="1">SUMIF(bogenpreise!$A$2:$A$25,D63,bogenpreise!$C$2:$C$24)</f>
        <v>0</v>
      </c>
      <c r="G63" s="30">
        <f t="shared" ca="1" si="8"/>
        <v>0</v>
      </c>
      <c r="H63" s="27">
        <v>50</v>
      </c>
      <c r="I63" s="28" t="str">
        <f t="shared" si="9"/>
        <v>0 0</v>
      </c>
      <c r="J63" s="29">
        <f ca="1">SUMIF(bogenpreise!$A$2:$A$25,I63,bogenpreise!$C$2:$C$24)</f>
        <v>0</v>
      </c>
      <c r="K63" s="42">
        <f t="shared" ca="1" si="10"/>
        <v>0</v>
      </c>
      <c r="M63" s="27">
        <v>50</v>
      </c>
      <c r="N63" s="28">
        <f t="shared" si="11"/>
        <v>0</v>
      </c>
      <c r="O63" s="28">
        <f t="shared" si="12"/>
        <v>0</v>
      </c>
      <c r="P63" s="28" t="str">
        <f t="shared" si="13"/>
        <v>0 0</v>
      </c>
      <c r="R63" s="29">
        <f ca="1">SUMIF(bogenpreise!$A$2:$A$25,P63,bogenpreise!$C$2:$C$24)</f>
        <v>0</v>
      </c>
      <c r="S63" s="30">
        <f t="shared" ca="1" si="14"/>
        <v>0</v>
      </c>
      <c r="T63" s="27">
        <v>50</v>
      </c>
      <c r="U63" s="28" t="str">
        <f t="shared" si="15"/>
        <v>0 0</v>
      </c>
      <c r="V63" s="29">
        <f ca="1">SUMIF(bogenpreise!$A$2:$A$25,U63,bogenpreise!$C$2:$C$24)</f>
        <v>0</v>
      </c>
      <c r="W63" s="42">
        <f t="shared" ca="1" si="1"/>
        <v>0</v>
      </c>
      <c r="Y63" s="27">
        <v>50</v>
      </c>
      <c r="Z63" s="28">
        <f t="shared" si="16"/>
        <v>0</v>
      </c>
      <c r="AA63" s="28">
        <f t="shared" si="17"/>
        <v>0</v>
      </c>
      <c r="AB63" s="28" t="str">
        <f t="shared" si="18"/>
        <v>0 0</v>
      </c>
      <c r="AD63" s="29">
        <f ca="1">SUMIF(bogenpreise!$A$2:$A$25,AB63,bogenpreise!$C$2:$C$24)</f>
        <v>0</v>
      </c>
      <c r="AE63" s="30">
        <f t="shared" ca="1" si="19"/>
        <v>0</v>
      </c>
      <c r="AF63" s="27">
        <v>50</v>
      </c>
      <c r="AG63" s="28" t="str">
        <f t="shared" si="20"/>
        <v>0 0</v>
      </c>
      <c r="AH63" s="29">
        <f ca="1">SUMIF(bogenpreise!$A$2:$A$25,AG63,bogenpreise!$C$2:$C$24)</f>
        <v>0</v>
      </c>
      <c r="AI63" s="42">
        <f t="shared" ca="1" si="2"/>
        <v>0</v>
      </c>
      <c r="AK63" s="27">
        <v>50</v>
      </c>
      <c r="AL63" s="28">
        <f t="shared" si="21"/>
        <v>0</v>
      </c>
      <c r="AM63" s="28">
        <f t="shared" si="22"/>
        <v>0</v>
      </c>
      <c r="AN63" s="28" t="str">
        <f t="shared" si="23"/>
        <v>0 0</v>
      </c>
      <c r="AP63" s="29">
        <f ca="1">SUMIF(bogenpreise!$A$2:$A$25,AN63,bogenpreise!$C$2:$C$24)</f>
        <v>0</v>
      </c>
      <c r="AQ63" s="30">
        <f t="shared" ca="1" si="24"/>
        <v>0</v>
      </c>
      <c r="AR63" s="27">
        <v>50</v>
      </c>
      <c r="AS63" s="28" t="str">
        <f t="shared" si="25"/>
        <v>0 0</v>
      </c>
      <c r="AT63" s="29">
        <f ca="1">SUMIF(bogenpreise!$A$2:$A$25,AS63,bogenpreise!$C$2:$C$24)</f>
        <v>0</v>
      </c>
      <c r="AU63" s="42">
        <f t="shared" ca="1" si="3"/>
        <v>0</v>
      </c>
      <c r="AW63" s="27">
        <v>50</v>
      </c>
      <c r="AX63" s="28">
        <f t="shared" si="26"/>
        <v>0</v>
      </c>
      <c r="AY63" s="28">
        <f t="shared" si="27"/>
        <v>0</v>
      </c>
      <c r="AZ63" s="28" t="str">
        <f t="shared" si="28"/>
        <v>0 0</v>
      </c>
      <c r="BB63" s="29">
        <f ca="1">SUMIF(bogenpreise!$A$2:$A$25,AZ63,bogenpreise!$C$2:$C$24)</f>
        <v>0</v>
      </c>
      <c r="BC63" s="30">
        <f t="shared" ca="1" si="29"/>
        <v>0</v>
      </c>
      <c r="BD63" s="27">
        <v>50</v>
      </c>
      <c r="BE63" s="28" t="str">
        <f t="shared" si="30"/>
        <v>0 0</v>
      </c>
      <c r="BF63" s="29">
        <f ca="1">SUMIF(bogenpreise!$A$2:$A$25,BE63,bogenpreise!$C$2:$C$24)</f>
        <v>0</v>
      </c>
      <c r="BG63" s="42">
        <f t="shared" ca="1" si="4"/>
        <v>0</v>
      </c>
    </row>
    <row r="65" spans="6:60" ht="17.25" customHeight="1" x14ac:dyDescent="0.25">
      <c r="F65" s="28"/>
      <c r="G65" s="28"/>
      <c r="H65" s="28"/>
      <c r="I65" s="29"/>
      <c r="L65" s="29"/>
      <c r="R65" s="28"/>
      <c r="S65" s="28"/>
      <c r="T65" s="28"/>
      <c r="U65" s="29"/>
      <c r="X65" s="29"/>
      <c r="AD65" s="28"/>
      <c r="AE65" s="28"/>
      <c r="AF65" s="28"/>
      <c r="AG65" s="29"/>
      <c r="AJ65" s="29"/>
      <c r="AP65" s="28"/>
      <c r="AQ65" s="28"/>
      <c r="AR65" s="28"/>
      <c r="AS65" s="29"/>
      <c r="AV65" s="29"/>
      <c r="BB65" s="28"/>
      <c r="BC65" s="28"/>
      <c r="BD65" s="28"/>
      <c r="BE65" s="29"/>
      <c r="BH65" s="29"/>
    </row>
    <row r="66" spans="6:60" ht="17.25" customHeight="1" x14ac:dyDescent="0.25">
      <c r="F66" s="28"/>
      <c r="G66" s="28"/>
      <c r="H66" s="28"/>
      <c r="I66" s="29"/>
      <c r="L66" s="29"/>
      <c r="R66" s="28"/>
      <c r="S66" s="28"/>
      <c r="T66" s="28"/>
      <c r="U66" s="29"/>
      <c r="X66" s="29"/>
      <c r="AD66" s="28"/>
      <c r="AE66" s="28"/>
      <c r="AF66" s="28"/>
      <c r="AG66" s="29"/>
      <c r="AJ66" s="29"/>
      <c r="AP66" s="28"/>
      <c r="AQ66" s="28"/>
      <c r="AR66" s="28"/>
      <c r="AS66" s="29"/>
      <c r="AV66" s="29"/>
      <c r="BB66" s="28"/>
      <c r="BC66" s="28"/>
      <c r="BD66" s="28"/>
      <c r="BE66" s="29"/>
      <c r="BH66" s="29"/>
    </row>
    <row r="67" spans="6:60" ht="17.25" customHeight="1" x14ac:dyDescent="0.25">
      <c r="F67" s="28"/>
      <c r="G67" s="28"/>
      <c r="H67" s="28"/>
      <c r="I67" s="29"/>
      <c r="L67" s="29"/>
      <c r="R67" s="28"/>
      <c r="S67" s="28"/>
      <c r="T67" s="28"/>
      <c r="U67" s="29"/>
      <c r="X67" s="29"/>
      <c r="AD67" s="28"/>
      <c r="AE67" s="28"/>
      <c r="AF67" s="28"/>
      <c r="AG67" s="29"/>
      <c r="AJ67" s="29"/>
      <c r="AP67" s="28"/>
      <c r="AQ67" s="28"/>
      <c r="AR67" s="28"/>
      <c r="AS67" s="29"/>
      <c r="AV67" s="29"/>
      <c r="BB67" s="28"/>
      <c r="BC67" s="28"/>
      <c r="BD67" s="28"/>
      <c r="BE67" s="29"/>
      <c r="BH67" s="29"/>
    </row>
    <row r="68" spans="6:60" ht="17.25" customHeight="1" x14ac:dyDescent="0.25">
      <c r="F68" s="28"/>
      <c r="G68" s="28"/>
      <c r="H68" s="28"/>
      <c r="I68" s="29"/>
      <c r="L68" s="29"/>
      <c r="R68" s="28"/>
      <c r="S68" s="28"/>
      <c r="T68" s="28"/>
      <c r="U68" s="29"/>
      <c r="X68" s="29"/>
      <c r="AD68" s="28"/>
      <c r="AE68" s="28"/>
      <c r="AF68" s="28"/>
      <c r="AG68" s="29"/>
      <c r="AJ68" s="29"/>
      <c r="AP68" s="28"/>
      <c r="AQ68" s="28"/>
      <c r="AR68" s="28"/>
      <c r="AS68" s="29"/>
      <c r="AV68" s="29"/>
      <c r="BB68" s="28"/>
      <c r="BC68" s="28"/>
      <c r="BD68" s="28"/>
      <c r="BE68" s="29"/>
      <c r="BH68" s="29"/>
    </row>
    <row r="69" spans="6:60" ht="17.25" customHeight="1" x14ac:dyDescent="0.25">
      <c r="F69" s="28"/>
      <c r="G69" s="28"/>
      <c r="H69" s="28"/>
      <c r="I69" s="29"/>
      <c r="L69" s="29"/>
      <c r="R69" s="28"/>
      <c r="S69" s="28"/>
      <c r="T69" s="28"/>
      <c r="U69" s="29"/>
      <c r="X69" s="29"/>
      <c r="AD69" s="28"/>
      <c r="AE69" s="28"/>
      <c r="AF69" s="28"/>
      <c r="AG69" s="29"/>
      <c r="AJ69" s="29"/>
      <c r="AP69" s="28"/>
      <c r="AQ69" s="28"/>
      <c r="AR69" s="28"/>
      <c r="AS69" s="29"/>
      <c r="AV69" s="29"/>
      <c r="BB69" s="28"/>
      <c r="BC69" s="28"/>
      <c r="BD69" s="28"/>
      <c r="BE69" s="29"/>
      <c r="BH69" s="29"/>
    </row>
    <row r="70" spans="6:60" ht="17.25" customHeight="1" x14ac:dyDescent="0.25">
      <c r="F70" s="28"/>
      <c r="G70" s="28"/>
      <c r="H70" s="28"/>
      <c r="I70" s="29"/>
      <c r="L70" s="29"/>
      <c r="R70" s="28"/>
      <c r="S70" s="28"/>
      <c r="T70" s="28"/>
      <c r="U70" s="29"/>
      <c r="X70" s="29"/>
      <c r="AD70" s="28"/>
      <c r="AE70" s="28"/>
      <c r="AF70" s="28"/>
      <c r="AG70" s="29"/>
      <c r="AJ70" s="29"/>
      <c r="AP70" s="28"/>
      <c r="AQ70" s="28"/>
      <c r="AR70" s="28"/>
      <c r="AS70" s="29"/>
      <c r="AV70" s="29"/>
      <c r="BB70" s="28"/>
      <c r="BC70" s="28"/>
      <c r="BD70" s="28"/>
      <c r="BE70" s="29"/>
      <c r="BH70" s="29"/>
    </row>
    <row r="71" spans="6:60" ht="17.25" customHeight="1" x14ac:dyDescent="0.25">
      <c r="F71" s="28"/>
      <c r="G71" s="28"/>
      <c r="H71" s="28"/>
      <c r="I71" s="29"/>
      <c r="L71" s="29"/>
      <c r="R71" s="28"/>
      <c r="S71" s="28"/>
      <c r="T71" s="28"/>
      <c r="U71" s="29"/>
      <c r="X71" s="29"/>
      <c r="AD71" s="28"/>
      <c r="AE71" s="28"/>
      <c r="AF71" s="28"/>
      <c r="AG71" s="29"/>
      <c r="AJ71" s="29"/>
      <c r="AP71" s="28"/>
      <c r="AQ71" s="28"/>
      <c r="AR71" s="28"/>
      <c r="AS71" s="29"/>
      <c r="AV71" s="29"/>
      <c r="BB71" s="28"/>
      <c r="BC71" s="28"/>
      <c r="BD71" s="28"/>
      <c r="BE71" s="29"/>
      <c r="BH71" s="29"/>
    </row>
    <row r="72" spans="6:60" ht="17.25" customHeight="1" x14ac:dyDescent="0.25">
      <c r="F72" s="28"/>
      <c r="G72" s="28"/>
      <c r="H72" s="28"/>
      <c r="I72" s="29"/>
      <c r="L72" s="29"/>
      <c r="R72" s="28"/>
      <c r="S72" s="28"/>
      <c r="T72" s="28"/>
      <c r="U72" s="29"/>
      <c r="X72" s="29"/>
      <c r="AD72" s="28"/>
      <c r="AE72" s="28"/>
      <c r="AF72" s="28"/>
      <c r="AG72" s="29"/>
      <c r="AJ72" s="29"/>
      <c r="AP72" s="28"/>
      <c r="AQ72" s="28"/>
      <c r="AR72" s="28"/>
      <c r="AS72" s="29"/>
      <c r="AV72" s="29"/>
      <c r="BB72" s="28"/>
      <c r="BC72" s="28"/>
      <c r="BD72" s="28"/>
      <c r="BE72" s="29"/>
      <c r="BH72" s="29"/>
    </row>
    <row r="73" spans="6:60" ht="17.25" customHeight="1" x14ac:dyDescent="0.25">
      <c r="F73" s="28"/>
      <c r="G73" s="28"/>
      <c r="H73" s="28"/>
      <c r="I73" s="29"/>
      <c r="L73" s="29"/>
      <c r="R73" s="28"/>
      <c r="S73" s="28"/>
      <c r="T73" s="28"/>
      <c r="U73" s="29"/>
      <c r="X73" s="29"/>
      <c r="AD73" s="28"/>
      <c r="AE73" s="28"/>
      <c r="AF73" s="28"/>
      <c r="AG73" s="29"/>
      <c r="AJ73" s="29"/>
      <c r="AP73" s="28"/>
      <c r="AQ73" s="28"/>
      <c r="AR73" s="28"/>
      <c r="AS73" s="29"/>
      <c r="AV73" s="29"/>
      <c r="BB73" s="28"/>
      <c r="BC73" s="28"/>
      <c r="BD73" s="28"/>
      <c r="BE73" s="29"/>
      <c r="BH73" s="29"/>
    </row>
    <row r="74" spans="6:60" ht="17.25" customHeight="1" x14ac:dyDescent="0.25">
      <c r="F74" s="28"/>
      <c r="G74" s="28"/>
      <c r="H74" s="28"/>
      <c r="I74" s="29"/>
      <c r="L74" s="29"/>
      <c r="R74" s="28"/>
      <c r="S74" s="28"/>
      <c r="T74" s="28"/>
      <c r="U74" s="29"/>
      <c r="X74" s="29"/>
      <c r="AD74" s="28"/>
      <c r="AE74" s="28"/>
      <c r="AF74" s="28"/>
      <c r="AG74" s="29"/>
      <c r="AJ74" s="29"/>
      <c r="AP74" s="28"/>
      <c r="AQ74" s="28"/>
      <c r="AR74" s="28"/>
      <c r="AS74" s="29"/>
      <c r="AV74" s="29"/>
      <c r="BB74" s="28"/>
      <c r="BC74" s="28"/>
      <c r="BD74" s="28"/>
      <c r="BE74" s="29"/>
      <c r="BH74" s="29"/>
    </row>
    <row r="75" spans="6:60" ht="17.25" customHeight="1" x14ac:dyDescent="0.25">
      <c r="F75" s="28"/>
      <c r="G75" s="28"/>
      <c r="H75" s="28"/>
      <c r="I75" s="29"/>
      <c r="L75" s="29"/>
      <c r="R75" s="28"/>
      <c r="S75" s="28"/>
      <c r="T75" s="28"/>
      <c r="U75" s="29"/>
      <c r="X75" s="29"/>
      <c r="AD75" s="28"/>
      <c r="AE75" s="28"/>
      <c r="AF75" s="28"/>
      <c r="AG75" s="29"/>
      <c r="AJ75" s="29"/>
      <c r="AP75" s="28"/>
      <c r="AQ75" s="28"/>
      <c r="AR75" s="28"/>
      <c r="AS75" s="29"/>
      <c r="AV75" s="29"/>
      <c r="BB75" s="28"/>
      <c r="BC75" s="28"/>
      <c r="BD75" s="28"/>
      <c r="BE75" s="29"/>
      <c r="BH75" s="29"/>
    </row>
    <row r="76" spans="6:60" ht="17.25" customHeight="1" x14ac:dyDescent="0.25">
      <c r="F76" s="28"/>
      <c r="G76" s="28"/>
      <c r="H76" s="28"/>
      <c r="I76" s="29"/>
      <c r="L76" s="29"/>
      <c r="R76" s="28"/>
      <c r="S76" s="28"/>
      <c r="T76" s="28"/>
      <c r="U76" s="29"/>
      <c r="X76" s="29"/>
      <c r="AD76" s="28"/>
      <c r="AE76" s="28"/>
      <c r="AF76" s="28"/>
      <c r="AG76" s="29"/>
      <c r="AJ76" s="29"/>
      <c r="AP76" s="28"/>
      <c r="AQ76" s="28"/>
      <c r="AR76" s="28"/>
      <c r="AS76" s="29"/>
      <c r="AV76" s="29"/>
      <c r="BB76" s="28"/>
      <c r="BC76" s="28"/>
      <c r="BD76" s="28"/>
      <c r="BE76" s="29"/>
      <c r="BH76" s="29"/>
    </row>
    <row r="77" spans="6:60" ht="17.25" customHeight="1" x14ac:dyDescent="0.25">
      <c r="F77" s="28"/>
      <c r="G77" s="28"/>
      <c r="H77" s="28"/>
      <c r="I77" s="29"/>
      <c r="L77" s="29"/>
      <c r="R77" s="28"/>
      <c r="S77" s="28"/>
      <c r="T77" s="28"/>
      <c r="U77" s="29"/>
      <c r="X77" s="29"/>
      <c r="AD77" s="28"/>
      <c r="AE77" s="28"/>
      <c r="AF77" s="28"/>
      <c r="AG77" s="29"/>
      <c r="AJ77" s="29"/>
      <c r="AP77" s="28"/>
      <c r="AQ77" s="28"/>
      <c r="AR77" s="28"/>
      <c r="AS77" s="29"/>
      <c r="AV77" s="29"/>
      <c r="BB77" s="28"/>
      <c r="BC77" s="28"/>
      <c r="BD77" s="28"/>
      <c r="BE77" s="29"/>
      <c r="BH77" s="29"/>
    </row>
    <row r="78" spans="6:60" ht="17.25" customHeight="1" x14ac:dyDescent="0.25">
      <c r="F78" s="28"/>
      <c r="G78" s="28"/>
      <c r="H78" s="28"/>
      <c r="I78" s="29"/>
      <c r="L78" s="29"/>
      <c r="R78" s="28"/>
      <c r="S78" s="28"/>
      <c r="T78" s="28"/>
      <c r="U78" s="29"/>
      <c r="X78" s="29"/>
      <c r="AD78" s="28"/>
      <c r="AE78" s="28"/>
      <c r="AF78" s="28"/>
      <c r="AG78" s="29"/>
      <c r="AJ78" s="29"/>
      <c r="AP78" s="28"/>
      <c r="AQ78" s="28"/>
      <c r="AR78" s="28"/>
      <c r="AS78" s="29"/>
      <c r="AV78" s="29"/>
      <c r="BB78" s="28"/>
      <c r="BC78" s="28"/>
      <c r="BD78" s="28"/>
      <c r="BE78" s="29"/>
      <c r="BH78" s="29"/>
    </row>
    <row r="79" spans="6:60" ht="17.25" customHeight="1" x14ac:dyDescent="0.25">
      <c r="F79" s="28"/>
      <c r="G79" s="28"/>
      <c r="H79" s="28"/>
      <c r="I79" s="29"/>
      <c r="L79" s="29"/>
      <c r="R79" s="28"/>
      <c r="S79" s="28"/>
      <c r="T79" s="28"/>
      <c r="U79" s="29"/>
      <c r="X79" s="29"/>
      <c r="AD79" s="28"/>
      <c r="AE79" s="28"/>
      <c r="AF79" s="28"/>
      <c r="AG79" s="29"/>
      <c r="AJ79" s="29"/>
      <c r="AP79" s="28"/>
      <c r="AQ79" s="28"/>
      <c r="AR79" s="28"/>
      <c r="AS79" s="29"/>
      <c r="AV79" s="29"/>
      <c r="BB79" s="28"/>
      <c r="BC79" s="28"/>
      <c r="BD79" s="28"/>
      <c r="BE79" s="29"/>
      <c r="BH79" s="29"/>
    </row>
    <row r="80" spans="6:60" ht="17.25" customHeight="1" x14ac:dyDescent="0.25">
      <c r="F80" s="28"/>
      <c r="G80" s="28"/>
      <c r="H80" s="28"/>
      <c r="I80" s="29"/>
      <c r="L80" s="29"/>
      <c r="R80" s="28"/>
      <c r="S80" s="28"/>
      <c r="T80" s="28"/>
      <c r="U80" s="29"/>
      <c r="X80" s="29"/>
      <c r="AD80" s="28"/>
      <c r="AE80" s="28"/>
      <c r="AF80" s="28"/>
      <c r="AG80" s="29"/>
      <c r="AJ80" s="29"/>
      <c r="AP80" s="28"/>
      <c r="AQ80" s="28"/>
      <c r="AR80" s="28"/>
      <c r="AS80" s="29"/>
      <c r="AV80" s="29"/>
      <c r="BB80" s="28"/>
      <c r="BC80" s="28"/>
      <c r="BD80" s="28"/>
      <c r="BE80" s="29"/>
      <c r="BH80" s="29"/>
    </row>
    <row r="81" spans="6:60" ht="17.25" customHeight="1" x14ac:dyDescent="0.25">
      <c r="F81" s="28"/>
      <c r="G81" s="28"/>
      <c r="H81" s="28"/>
      <c r="I81" s="29"/>
      <c r="L81" s="29"/>
      <c r="R81" s="28"/>
      <c r="S81" s="28"/>
      <c r="T81" s="28"/>
      <c r="U81" s="29"/>
      <c r="X81" s="29"/>
      <c r="AD81" s="28"/>
      <c r="AE81" s="28"/>
      <c r="AF81" s="28"/>
      <c r="AG81" s="29"/>
      <c r="AJ81" s="29"/>
      <c r="AP81" s="28"/>
      <c r="AQ81" s="28"/>
      <c r="AR81" s="28"/>
      <c r="AS81" s="29"/>
      <c r="AV81" s="29"/>
      <c r="BB81" s="28"/>
      <c r="BC81" s="28"/>
      <c r="BD81" s="28"/>
      <c r="BE81" s="29"/>
      <c r="BH81" s="29"/>
    </row>
    <row r="82" spans="6:60" ht="17.25" customHeight="1" x14ac:dyDescent="0.25">
      <c r="F82" s="28"/>
      <c r="G82" s="28"/>
      <c r="H82" s="28"/>
      <c r="I82" s="29"/>
      <c r="L82" s="29"/>
      <c r="R82" s="28"/>
      <c r="S82" s="28"/>
      <c r="T82" s="28"/>
      <c r="U82" s="29"/>
      <c r="X82" s="29"/>
      <c r="AD82" s="28"/>
      <c r="AE82" s="28"/>
      <c r="AF82" s="28"/>
      <c r="AG82" s="29"/>
      <c r="AJ82" s="29"/>
      <c r="AP82" s="28"/>
      <c r="AQ82" s="28"/>
      <c r="AR82" s="28"/>
      <c r="AS82" s="29"/>
      <c r="AV82" s="29"/>
      <c r="BB82" s="28"/>
      <c r="BC82" s="28"/>
      <c r="BD82" s="28"/>
      <c r="BE82" s="29"/>
      <c r="BH82" s="29"/>
    </row>
    <row r="83" spans="6:60" ht="17.25" customHeight="1" x14ac:dyDescent="0.25">
      <c r="F83" s="28"/>
      <c r="G83" s="28"/>
      <c r="H83" s="28"/>
      <c r="I83" s="29"/>
      <c r="L83" s="29"/>
      <c r="R83" s="28"/>
      <c r="S83" s="28"/>
      <c r="T83" s="28"/>
      <c r="U83" s="29"/>
      <c r="X83" s="29"/>
      <c r="AD83" s="28"/>
      <c r="AE83" s="28"/>
      <c r="AF83" s="28"/>
      <c r="AG83" s="29"/>
      <c r="AJ83" s="29"/>
      <c r="AP83" s="28"/>
      <c r="AQ83" s="28"/>
      <c r="AR83" s="28"/>
      <c r="AS83" s="29"/>
      <c r="AV83" s="29"/>
      <c r="BB83" s="28"/>
      <c r="BC83" s="28"/>
      <c r="BD83" s="28"/>
      <c r="BE83" s="29"/>
      <c r="BH83" s="29"/>
    </row>
    <row r="84" spans="6:60" ht="17.25" customHeight="1" x14ac:dyDescent="0.25">
      <c r="F84" s="28"/>
      <c r="G84" s="28"/>
      <c r="H84" s="28"/>
      <c r="I84" s="29"/>
      <c r="L84" s="29"/>
      <c r="R84" s="28"/>
      <c r="S84" s="28"/>
      <c r="T84" s="28"/>
      <c r="U84" s="29"/>
      <c r="X84" s="29"/>
      <c r="AD84" s="28"/>
      <c r="AE84" s="28"/>
      <c r="AF84" s="28"/>
      <c r="AG84" s="29"/>
      <c r="AJ84" s="29"/>
      <c r="AP84" s="28"/>
      <c r="AQ84" s="28"/>
      <c r="AR84" s="28"/>
      <c r="AS84" s="29"/>
      <c r="AV84" s="29"/>
      <c r="BB84" s="28"/>
      <c r="BC84" s="28"/>
      <c r="BD84" s="28"/>
      <c r="BE84" s="29"/>
      <c r="BH84" s="29"/>
    </row>
    <row r="85" spans="6:60" ht="17.25" customHeight="1" x14ac:dyDescent="0.25">
      <c r="F85" s="28"/>
      <c r="G85" s="28"/>
      <c r="H85" s="28"/>
      <c r="I85" s="29"/>
      <c r="L85" s="29"/>
      <c r="R85" s="28"/>
      <c r="S85" s="28"/>
      <c r="T85" s="28"/>
      <c r="U85" s="29"/>
      <c r="X85" s="29"/>
      <c r="AD85" s="28"/>
      <c r="AE85" s="28"/>
      <c r="AF85" s="28"/>
      <c r="AG85" s="29"/>
      <c r="AJ85" s="29"/>
      <c r="AP85" s="28"/>
      <c r="AQ85" s="28"/>
      <c r="AR85" s="28"/>
      <c r="AS85" s="29"/>
      <c r="AV85" s="29"/>
      <c r="BB85" s="28"/>
      <c r="BC85" s="28"/>
      <c r="BD85" s="28"/>
      <c r="BE85" s="29"/>
      <c r="BH85" s="29"/>
    </row>
    <row r="86" spans="6:60" ht="17.25" customHeight="1" x14ac:dyDescent="0.25">
      <c r="F86" s="28"/>
      <c r="G86" s="28"/>
      <c r="H86" s="28"/>
      <c r="I86" s="29"/>
      <c r="L86" s="29"/>
      <c r="R86" s="28"/>
      <c r="S86" s="28"/>
      <c r="T86" s="28"/>
      <c r="U86" s="29"/>
      <c r="X86" s="29"/>
      <c r="AD86" s="28"/>
      <c r="AE86" s="28"/>
      <c r="AF86" s="28"/>
      <c r="AG86" s="29"/>
      <c r="AJ86" s="29"/>
      <c r="AP86" s="28"/>
      <c r="AQ86" s="28"/>
      <c r="AR86" s="28"/>
      <c r="AS86" s="29"/>
      <c r="AV86" s="29"/>
      <c r="BB86" s="28"/>
      <c r="BC86" s="28"/>
      <c r="BD86" s="28"/>
      <c r="BE86" s="29"/>
      <c r="BH86" s="29"/>
    </row>
    <row r="87" spans="6:60" ht="17.25" customHeight="1" x14ac:dyDescent="0.25">
      <c r="F87" s="28"/>
      <c r="G87" s="28"/>
      <c r="H87" s="28"/>
      <c r="I87" s="29"/>
      <c r="L87" s="29"/>
      <c r="R87" s="28"/>
      <c r="S87" s="28"/>
      <c r="T87" s="28"/>
      <c r="U87" s="29"/>
      <c r="X87" s="29"/>
      <c r="AD87" s="28"/>
      <c r="AE87" s="28"/>
      <c r="AF87" s="28"/>
      <c r="AG87" s="29"/>
      <c r="AJ87" s="29"/>
      <c r="AP87" s="28"/>
      <c r="AQ87" s="28"/>
      <c r="AR87" s="28"/>
      <c r="AS87" s="29"/>
      <c r="AV87" s="29"/>
      <c r="BB87" s="28"/>
      <c r="BC87" s="28"/>
      <c r="BD87" s="28"/>
      <c r="BE87" s="29"/>
      <c r="BH87" s="29"/>
    </row>
    <row r="88" spans="6:60" ht="17.25" customHeight="1" x14ac:dyDescent="0.25">
      <c r="F88" s="28"/>
      <c r="G88" s="28"/>
      <c r="H88" s="28"/>
      <c r="I88" s="29"/>
      <c r="L88" s="29"/>
      <c r="R88" s="28"/>
      <c r="S88" s="28"/>
      <c r="T88" s="28"/>
      <c r="U88" s="29"/>
      <c r="X88" s="29"/>
      <c r="AD88" s="28"/>
      <c r="AE88" s="28"/>
      <c r="AF88" s="28"/>
      <c r="AG88" s="29"/>
      <c r="AJ88" s="29"/>
      <c r="AP88" s="28"/>
      <c r="AQ88" s="28"/>
      <c r="AR88" s="28"/>
      <c r="AS88" s="29"/>
      <c r="AV88" s="29"/>
      <c r="BB88" s="28"/>
      <c r="BC88" s="28"/>
      <c r="BD88" s="28"/>
      <c r="BE88" s="29"/>
      <c r="BH88" s="29"/>
    </row>
    <row r="89" spans="6:60" ht="17.25" customHeight="1" x14ac:dyDescent="0.25">
      <c r="F89" s="28"/>
      <c r="G89" s="28"/>
      <c r="H89" s="28"/>
      <c r="I89" s="29"/>
      <c r="L89" s="29"/>
      <c r="R89" s="28"/>
      <c r="S89" s="28"/>
      <c r="T89" s="28"/>
      <c r="U89" s="29"/>
      <c r="X89" s="29"/>
      <c r="AD89" s="28"/>
      <c r="AE89" s="28"/>
      <c r="AF89" s="28"/>
      <c r="AG89" s="29"/>
      <c r="AJ89" s="29"/>
      <c r="AP89" s="28"/>
      <c r="AQ89" s="28"/>
      <c r="AR89" s="28"/>
      <c r="AS89" s="29"/>
      <c r="AV89" s="29"/>
      <c r="BB89" s="28"/>
      <c r="BC89" s="28"/>
      <c r="BD89" s="28"/>
      <c r="BE89" s="29"/>
      <c r="BH89" s="29"/>
    </row>
    <row r="90" spans="6:60" ht="17.25" customHeight="1" x14ac:dyDescent="0.25">
      <c r="F90" s="28"/>
      <c r="G90" s="28"/>
      <c r="H90" s="28"/>
      <c r="I90" s="29"/>
      <c r="L90" s="29"/>
      <c r="R90" s="28"/>
      <c r="S90" s="28"/>
      <c r="T90" s="28"/>
      <c r="U90" s="29"/>
      <c r="X90" s="29"/>
      <c r="AD90" s="28"/>
      <c r="AE90" s="28"/>
      <c r="AF90" s="28"/>
      <c r="AG90" s="29"/>
      <c r="AJ90" s="29"/>
      <c r="AP90" s="28"/>
      <c r="AQ90" s="28"/>
      <c r="AR90" s="28"/>
      <c r="AS90" s="29"/>
      <c r="AV90" s="29"/>
      <c r="BB90" s="28"/>
      <c r="BC90" s="28"/>
      <c r="BD90" s="28"/>
      <c r="BE90" s="29"/>
      <c r="BH90" s="29"/>
    </row>
    <row r="91" spans="6:60" ht="17.25" customHeight="1" x14ac:dyDescent="0.25">
      <c r="F91" s="28"/>
      <c r="G91" s="28"/>
      <c r="H91" s="28"/>
      <c r="I91" s="29"/>
      <c r="L91" s="29"/>
      <c r="R91" s="28"/>
      <c r="S91" s="28"/>
      <c r="T91" s="28"/>
      <c r="U91" s="29"/>
      <c r="X91" s="29"/>
      <c r="AD91" s="28"/>
      <c r="AE91" s="28"/>
      <c r="AF91" s="28"/>
      <c r="AG91" s="29"/>
      <c r="AJ91" s="29"/>
      <c r="AP91" s="28"/>
      <c r="AQ91" s="28"/>
      <c r="AR91" s="28"/>
      <c r="AS91" s="29"/>
      <c r="AV91" s="29"/>
      <c r="BB91" s="28"/>
      <c r="BC91" s="28"/>
      <c r="BD91" s="28"/>
      <c r="BE91" s="29"/>
      <c r="BH91" s="29"/>
    </row>
    <row r="92" spans="6:60" ht="17.25" customHeight="1" x14ac:dyDescent="0.25">
      <c r="F92" s="28"/>
      <c r="G92" s="28"/>
      <c r="H92" s="28"/>
      <c r="I92" s="29"/>
      <c r="L92" s="29"/>
      <c r="R92" s="28"/>
      <c r="S92" s="28"/>
      <c r="T92" s="28"/>
      <c r="U92" s="29"/>
      <c r="X92" s="29"/>
      <c r="AD92" s="28"/>
      <c r="AE92" s="28"/>
      <c r="AF92" s="28"/>
      <c r="AG92" s="29"/>
      <c r="AJ92" s="29"/>
      <c r="AP92" s="28"/>
      <c r="AQ92" s="28"/>
      <c r="AR92" s="28"/>
      <c r="AS92" s="29"/>
      <c r="AV92" s="29"/>
      <c r="BB92" s="28"/>
      <c r="BC92" s="28"/>
      <c r="BD92" s="28"/>
      <c r="BE92" s="29"/>
      <c r="BH92" s="29"/>
    </row>
    <row r="93" spans="6:60" ht="17.25" customHeight="1" x14ac:dyDescent="0.25">
      <c r="F93" s="28"/>
      <c r="G93" s="28"/>
      <c r="H93" s="28"/>
      <c r="I93" s="29"/>
      <c r="L93" s="29"/>
      <c r="R93" s="28"/>
      <c r="S93" s="28"/>
      <c r="T93" s="28"/>
      <c r="U93" s="29"/>
      <c r="X93" s="29"/>
      <c r="AD93" s="28"/>
      <c r="AE93" s="28"/>
      <c r="AF93" s="28"/>
      <c r="AG93" s="29"/>
      <c r="AJ93" s="29"/>
      <c r="AP93" s="28"/>
      <c r="AQ93" s="28"/>
      <c r="AR93" s="28"/>
      <c r="AS93" s="29"/>
      <c r="AV93" s="29"/>
      <c r="BB93" s="28"/>
      <c r="BC93" s="28"/>
      <c r="BD93" s="28"/>
      <c r="BE93" s="29"/>
      <c r="BH93" s="29"/>
    </row>
    <row r="94" spans="6:60" ht="17.25" customHeight="1" x14ac:dyDescent="0.25">
      <c r="F94" s="28"/>
      <c r="G94" s="28"/>
      <c r="H94" s="28"/>
      <c r="I94" s="29"/>
      <c r="L94" s="29"/>
      <c r="R94" s="28"/>
      <c r="S94" s="28"/>
      <c r="T94" s="28"/>
      <c r="U94" s="29"/>
      <c r="X94" s="29"/>
      <c r="AD94" s="28"/>
      <c r="AE94" s="28"/>
      <c r="AF94" s="28"/>
      <c r="AG94" s="29"/>
      <c r="AJ94" s="29"/>
      <c r="AP94" s="28"/>
      <c r="AQ94" s="28"/>
      <c r="AR94" s="28"/>
      <c r="AS94" s="29"/>
      <c r="AV94" s="29"/>
      <c r="BB94" s="28"/>
      <c r="BC94" s="28"/>
      <c r="BD94" s="28"/>
      <c r="BE94" s="29"/>
      <c r="BH94" s="29"/>
    </row>
    <row r="95" spans="6:60" ht="17.25" customHeight="1" x14ac:dyDescent="0.25">
      <c r="F95" s="28"/>
      <c r="G95" s="28"/>
      <c r="H95" s="28"/>
      <c r="I95" s="29"/>
      <c r="L95" s="29"/>
      <c r="R95" s="28"/>
      <c r="S95" s="28"/>
      <c r="T95" s="28"/>
      <c r="U95" s="29"/>
      <c r="X95" s="29"/>
      <c r="AD95" s="28"/>
      <c r="AE95" s="28"/>
      <c r="AF95" s="28"/>
      <c r="AG95" s="29"/>
      <c r="AJ95" s="29"/>
      <c r="AP95" s="28"/>
      <c r="AQ95" s="28"/>
      <c r="AR95" s="28"/>
      <c r="AS95" s="29"/>
      <c r="AV95" s="29"/>
      <c r="BB95" s="28"/>
      <c r="BC95" s="28"/>
      <c r="BD95" s="28"/>
      <c r="BE95" s="29"/>
      <c r="BH95" s="29"/>
    </row>
    <row r="96" spans="6:60" ht="17.25" customHeight="1" x14ac:dyDescent="0.25">
      <c r="F96" s="28"/>
      <c r="G96" s="28"/>
      <c r="H96" s="28"/>
      <c r="I96" s="29"/>
      <c r="L96" s="29"/>
      <c r="R96" s="28"/>
      <c r="S96" s="28"/>
      <c r="T96" s="28"/>
      <c r="U96" s="29"/>
      <c r="X96" s="29"/>
      <c r="AD96" s="28"/>
      <c r="AE96" s="28"/>
      <c r="AF96" s="28"/>
      <c r="AG96" s="29"/>
      <c r="AJ96" s="29"/>
      <c r="AP96" s="28"/>
      <c r="AQ96" s="28"/>
      <c r="AR96" s="28"/>
      <c r="AS96" s="29"/>
      <c r="AV96" s="29"/>
      <c r="BB96" s="28"/>
      <c r="BC96" s="28"/>
      <c r="BD96" s="28"/>
      <c r="BE96" s="29"/>
      <c r="BH96" s="29"/>
    </row>
    <row r="97" spans="6:60" ht="17.25" customHeight="1" x14ac:dyDescent="0.25">
      <c r="F97" s="28"/>
      <c r="G97" s="28"/>
      <c r="H97" s="28"/>
      <c r="I97" s="29"/>
      <c r="L97" s="29"/>
      <c r="R97" s="28"/>
      <c r="S97" s="28"/>
      <c r="T97" s="28"/>
      <c r="U97" s="29"/>
      <c r="X97" s="29"/>
      <c r="AD97" s="28"/>
      <c r="AE97" s="28"/>
      <c r="AF97" s="28"/>
      <c r="AG97" s="29"/>
      <c r="AJ97" s="29"/>
      <c r="AP97" s="28"/>
      <c r="AQ97" s="28"/>
      <c r="AR97" s="28"/>
      <c r="AS97" s="29"/>
      <c r="AV97" s="29"/>
      <c r="BB97" s="28"/>
      <c r="BC97" s="28"/>
      <c r="BD97" s="28"/>
      <c r="BE97" s="29"/>
      <c r="BH97" s="29"/>
    </row>
    <row r="98" spans="6:60" ht="17.25" customHeight="1" x14ac:dyDescent="0.25">
      <c r="F98" s="28"/>
      <c r="G98" s="28"/>
      <c r="H98" s="28"/>
      <c r="I98" s="29"/>
      <c r="L98" s="29"/>
      <c r="R98" s="28"/>
      <c r="S98" s="28"/>
      <c r="T98" s="28"/>
      <c r="U98" s="29"/>
      <c r="X98" s="29"/>
      <c r="AD98" s="28"/>
      <c r="AE98" s="28"/>
      <c r="AF98" s="28"/>
      <c r="AG98" s="29"/>
      <c r="AJ98" s="29"/>
      <c r="AP98" s="28"/>
      <c r="AQ98" s="28"/>
      <c r="AR98" s="28"/>
      <c r="AS98" s="29"/>
      <c r="AV98" s="29"/>
      <c r="BB98" s="28"/>
      <c r="BC98" s="28"/>
      <c r="BD98" s="28"/>
      <c r="BE98" s="29"/>
      <c r="BH98" s="29"/>
    </row>
    <row r="99" spans="6:60" ht="17.25" customHeight="1" x14ac:dyDescent="0.25">
      <c r="F99" s="28"/>
      <c r="G99" s="28"/>
      <c r="H99" s="28"/>
      <c r="I99" s="29"/>
      <c r="L99" s="29"/>
      <c r="R99" s="28"/>
      <c r="S99" s="28"/>
      <c r="T99" s="28"/>
      <c r="U99" s="29"/>
      <c r="X99" s="29"/>
      <c r="AD99" s="28"/>
      <c r="AE99" s="28"/>
      <c r="AF99" s="28"/>
      <c r="AG99" s="29"/>
      <c r="AJ99" s="29"/>
      <c r="AP99" s="28"/>
      <c r="AQ99" s="28"/>
      <c r="AR99" s="28"/>
      <c r="AS99" s="29"/>
      <c r="AV99" s="29"/>
      <c r="BB99" s="28"/>
      <c r="BC99" s="28"/>
      <c r="BD99" s="28"/>
      <c r="BE99" s="29"/>
      <c r="BH99" s="29"/>
    </row>
    <row r="100" spans="6:60" ht="17.25" customHeight="1" x14ac:dyDescent="0.25">
      <c r="F100" s="28"/>
      <c r="G100" s="28"/>
      <c r="H100" s="28"/>
      <c r="I100" s="29"/>
      <c r="L100" s="29"/>
      <c r="R100" s="28"/>
      <c r="S100" s="28"/>
      <c r="T100" s="28"/>
      <c r="U100" s="29"/>
      <c r="X100" s="29"/>
      <c r="AD100" s="28"/>
      <c r="AE100" s="28"/>
      <c r="AF100" s="28"/>
      <c r="AG100" s="29"/>
      <c r="AJ100" s="29"/>
      <c r="AP100" s="28"/>
      <c r="AQ100" s="28"/>
      <c r="AR100" s="28"/>
      <c r="AS100" s="29"/>
      <c r="AV100" s="29"/>
      <c r="BB100" s="28"/>
      <c r="BC100" s="28"/>
      <c r="BD100" s="28"/>
      <c r="BE100" s="29"/>
      <c r="BH100" s="29"/>
    </row>
    <row r="101" spans="6:60" ht="17.25" customHeight="1" x14ac:dyDescent="0.25">
      <c r="F101" s="28"/>
      <c r="G101" s="28"/>
      <c r="H101" s="28"/>
      <c r="I101" s="29"/>
      <c r="L101" s="29"/>
      <c r="R101" s="28"/>
      <c r="S101" s="28"/>
      <c r="T101" s="28"/>
      <c r="U101" s="29"/>
      <c r="X101" s="29"/>
      <c r="AD101" s="28"/>
      <c r="AE101" s="28"/>
      <c r="AF101" s="28"/>
      <c r="AG101" s="29"/>
      <c r="AJ101" s="29"/>
      <c r="AP101" s="28"/>
      <c r="AQ101" s="28"/>
      <c r="AR101" s="28"/>
      <c r="AS101" s="29"/>
      <c r="AV101" s="29"/>
      <c r="BB101" s="28"/>
      <c r="BC101" s="28"/>
      <c r="BD101" s="28"/>
      <c r="BE101" s="29"/>
      <c r="BH101" s="29"/>
    </row>
    <row r="102" spans="6:60" ht="17.25" customHeight="1" x14ac:dyDescent="0.25">
      <c r="F102" s="28"/>
      <c r="G102" s="28"/>
      <c r="H102" s="28"/>
      <c r="I102" s="29"/>
      <c r="L102" s="29"/>
      <c r="R102" s="28"/>
      <c r="S102" s="28"/>
      <c r="T102" s="28"/>
      <c r="U102" s="29"/>
      <c r="X102" s="29"/>
      <c r="AD102" s="28"/>
      <c r="AE102" s="28"/>
      <c r="AF102" s="28"/>
      <c r="AG102" s="29"/>
      <c r="AJ102" s="29"/>
      <c r="AP102" s="28"/>
      <c r="AQ102" s="28"/>
      <c r="AR102" s="28"/>
      <c r="AS102" s="29"/>
      <c r="AV102" s="29"/>
      <c r="BB102" s="28"/>
      <c r="BC102" s="28"/>
      <c r="BD102" s="28"/>
      <c r="BE102" s="29"/>
      <c r="BH102" s="29"/>
    </row>
    <row r="103" spans="6:60" ht="17.25" customHeight="1" x14ac:dyDescent="0.25">
      <c r="F103" s="28"/>
      <c r="G103" s="28"/>
      <c r="H103" s="28"/>
      <c r="I103" s="29"/>
      <c r="L103" s="29"/>
      <c r="R103" s="28"/>
      <c r="S103" s="28"/>
      <c r="T103" s="28"/>
      <c r="U103" s="29"/>
      <c r="X103" s="29"/>
      <c r="AD103" s="28"/>
      <c r="AE103" s="28"/>
      <c r="AF103" s="28"/>
      <c r="AG103" s="29"/>
      <c r="AJ103" s="29"/>
      <c r="AP103" s="28"/>
      <c r="AQ103" s="28"/>
      <c r="AR103" s="28"/>
      <c r="AS103" s="29"/>
      <c r="AV103" s="29"/>
      <c r="BB103" s="28"/>
      <c r="BC103" s="28"/>
      <c r="BD103" s="28"/>
      <c r="BE103" s="29"/>
      <c r="BH103" s="29"/>
    </row>
    <row r="104" spans="6:60" ht="17.25" customHeight="1" x14ac:dyDescent="0.25">
      <c r="F104" s="28"/>
      <c r="G104" s="28"/>
      <c r="H104" s="28"/>
      <c r="I104" s="29"/>
      <c r="L104" s="29"/>
      <c r="R104" s="28"/>
      <c r="S104" s="28"/>
      <c r="T104" s="28"/>
      <c r="U104" s="29"/>
      <c r="X104" s="29"/>
      <c r="AD104" s="28"/>
      <c r="AE104" s="28"/>
      <c r="AF104" s="28"/>
      <c r="AG104" s="29"/>
      <c r="AJ104" s="29"/>
      <c r="AP104" s="28"/>
      <c r="AQ104" s="28"/>
      <c r="AR104" s="28"/>
      <c r="AS104" s="29"/>
      <c r="AV104" s="29"/>
      <c r="BB104" s="28"/>
      <c r="BC104" s="28"/>
      <c r="BD104" s="28"/>
      <c r="BE104" s="29"/>
      <c r="BH104" s="29"/>
    </row>
    <row r="105" spans="6:60" ht="17.25" customHeight="1" x14ac:dyDescent="0.25">
      <c r="F105" s="28"/>
      <c r="G105" s="28"/>
      <c r="H105" s="28"/>
      <c r="I105" s="29"/>
      <c r="L105" s="29"/>
      <c r="R105" s="28"/>
      <c r="S105" s="28"/>
      <c r="T105" s="28"/>
      <c r="U105" s="29"/>
      <c r="X105" s="29"/>
      <c r="AD105" s="28"/>
      <c r="AE105" s="28"/>
      <c r="AF105" s="28"/>
      <c r="AG105" s="29"/>
      <c r="AJ105" s="29"/>
      <c r="AP105" s="28"/>
      <c r="AQ105" s="28"/>
      <c r="AR105" s="28"/>
      <c r="AS105" s="29"/>
      <c r="AV105" s="29"/>
      <c r="BB105" s="28"/>
      <c r="BC105" s="28"/>
      <c r="BD105" s="28"/>
      <c r="BE105" s="29"/>
      <c r="BH105" s="29"/>
    </row>
    <row r="106" spans="6:60" ht="17.25" customHeight="1" x14ac:dyDescent="0.25">
      <c r="F106" s="28"/>
      <c r="G106" s="28"/>
      <c r="H106" s="28"/>
      <c r="I106" s="29"/>
      <c r="L106" s="29"/>
      <c r="R106" s="28"/>
      <c r="S106" s="28"/>
      <c r="T106" s="28"/>
      <c r="U106" s="29"/>
      <c r="X106" s="29"/>
      <c r="AD106" s="28"/>
      <c r="AE106" s="28"/>
      <c r="AF106" s="28"/>
      <c r="AG106" s="29"/>
      <c r="AJ106" s="29"/>
      <c r="AP106" s="28"/>
      <c r="AQ106" s="28"/>
      <c r="AR106" s="28"/>
      <c r="AS106" s="29"/>
      <c r="AV106" s="29"/>
      <c r="BB106" s="28"/>
      <c r="BC106" s="28"/>
      <c r="BD106" s="28"/>
      <c r="BE106" s="29"/>
      <c r="BH106" s="29"/>
    </row>
    <row r="107" spans="6:60" ht="17.25" customHeight="1" x14ac:dyDescent="0.25">
      <c r="F107" s="28"/>
      <c r="G107" s="28"/>
      <c r="H107" s="28"/>
      <c r="I107" s="29"/>
      <c r="L107" s="29"/>
      <c r="R107" s="28"/>
      <c r="S107" s="28"/>
      <c r="T107" s="28"/>
      <c r="U107" s="29"/>
      <c r="X107" s="29"/>
      <c r="AD107" s="28"/>
      <c r="AE107" s="28"/>
      <c r="AF107" s="28"/>
      <c r="AG107" s="29"/>
      <c r="AJ107" s="29"/>
      <c r="AP107" s="28"/>
      <c r="AQ107" s="28"/>
      <c r="AR107" s="28"/>
      <c r="AS107" s="29"/>
      <c r="AV107" s="29"/>
      <c r="BB107" s="28"/>
      <c r="BC107" s="28"/>
      <c r="BD107" s="28"/>
      <c r="BE107" s="29"/>
      <c r="BH107" s="29"/>
    </row>
    <row r="108" spans="6:60" ht="17.25" customHeight="1" x14ac:dyDescent="0.25">
      <c r="F108" s="28"/>
      <c r="G108" s="28"/>
      <c r="H108" s="28"/>
      <c r="I108" s="29"/>
      <c r="L108" s="29"/>
      <c r="R108" s="28"/>
      <c r="S108" s="28"/>
      <c r="T108" s="28"/>
      <c r="U108" s="29"/>
      <c r="X108" s="29"/>
      <c r="AD108" s="28"/>
      <c r="AE108" s="28"/>
      <c r="AF108" s="28"/>
      <c r="AG108" s="29"/>
      <c r="AJ108" s="29"/>
      <c r="AP108" s="28"/>
      <c r="AQ108" s="28"/>
      <c r="AR108" s="28"/>
      <c r="AS108" s="29"/>
      <c r="AV108" s="29"/>
      <c r="BB108" s="28"/>
      <c r="BC108" s="28"/>
      <c r="BD108" s="28"/>
      <c r="BE108" s="29"/>
      <c r="BH108" s="29"/>
    </row>
    <row r="109" spans="6:60" ht="17.25" customHeight="1" x14ac:dyDescent="0.25">
      <c r="F109" s="28"/>
      <c r="G109" s="28"/>
      <c r="H109" s="28"/>
      <c r="I109" s="29"/>
      <c r="L109" s="29"/>
      <c r="R109" s="28"/>
      <c r="S109" s="28"/>
      <c r="T109" s="28"/>
      <c r="U109" s="29"/>
      <c r="X109" s="29"/>
      <c r="AD109" s="28"/>
      <c r="AE109" s="28"/>
      <c r="AF109" s="28"/>
      <c r="AG109" s="29"/>
      <c r="AJ109" s="29"/>
      <c r="AP109" s="28"/>
      <c r="AQ109" s="28"/>
      <c r="AR109" s="28"/>
      <c r="AS109" s="29"/>
      <c r="AV109" s="29"/>
      <c r="BB109" s="28"/>
      <c r="BC109" s="28"/>
      <c r="BD109" s="28"/>
      <c r="BE109" s="29"/>
      <c r="BH109" s="29"/>
    </row>
    <row r="110" spans="6:60" ht="17.25" customHeight="1" x14ac:dyDescent="0.25">
      <c r="F110" s="28"/>
      <c r="G110" s="28"/>
      <c r="H110" s="28"/>
      <c r="I110" s="29"/>
      <c r="L110" s="29"/>
      <c r="R110" s="28"/>
      <c r="S110" s="28"/>
      <c r="T110" s="28"/>
      <c r="U110" s="29"/>
      <c r="X110" s="29"/>
      <c r="AD110" s="28"/>
      <c r="AE110" s="28"/>
      <c r="AF110" s="28"/>
      <c r="AG110" s="29"/>
      <c r="AJ110" s="29"/>
      <c r="AP110" s="28"/>
      <c r="AQ110" s="28"/>
      <c r="AR110" s="28"/>
      <c r="AS110" s="29"/>
      <c r="AV110" s="29"/>
      <c r="BB110" s="28"/>
      <c r="BC110" s="28"/>
      <c r="BD110" s="28"/>
      <c r="BE110" s="29"/>
      <c r="BH110" s="29"/>
    </row>
    <row r="111" spans="6:60" ht="17.25" customHeight="1" x14ac:dyDescent="0.25">
      <c r="F111" s="28"/>
      <c r="G111" s="28"/>
      <c r="H111" s="28"/>
      <c r="I111" s="29"/>
      <c r="L111" s="29"/>
      <c r="R111" s="28"/>
      <c r="S111" s="28"/>
      <c r="T111" s="28"/>
      <c r="U111" s="29"/>
      <c r="X111" s="29"/>
      <c r="AD111" s="28"/>
      <c r="AE111" s="28"/>
      <c r="AF111" s="28"/>
      <c r="AG111" s="29"/>
      <c r="AJ111" s="29"/>
      <c r="AP111" s="28"/>
      <c r="AQ111" s="28"/>
      <c r="AR111" s="28"/>
      <c r="AS111" s="29"/>
      <c r="AV111" s="29"/>
      <c r="BB111" s="28"/>
      <c r="BC111" s="28"/>
      <c r="BD111" s="28"/>
      <c r="BE111" s="29"/>
      <c r="BH111" s="29"/>
    </row>
    <row r="112" spans="6:60" ht="17.25" customHeight="1" x14ac:dyDescent="0.25">
      <c r="F112" s="28"/>
      <c r="G112" s="28"/>
      <c r="H112" s="28"/>
      <c r="I112" s="29"/>
      <c r="L112" s="29"/>
      <c r="R112" s="28"/>
      <c r="S112" s="28"/>
      <c r="T112" s="28"/>
      <c r="U112" s="29"/>
      <c r="X112" s="29"/>
      <c r="AD112" s="28"/>
      <c r="AE112" s="28"/>
      <c r="AF112" s="28"/>
      <c r="AG112" s="29"/>
      <c r="AJ112" s="29"/>
      <c r="AP112" s="28"/>
      <c r="AQ112" s="28"/>
      <c r="AR112" s="28"/>
      <c r="AS112" s="29"/>
      <c r="AV112" s="29"/>
      <c r="BB112" s="28"/>
      <c r="BC112" s="28"/>
      <c r="BD112" s="28"/>
      <c r="BE112" s="29"/>
      <c r="BH112" s="29"/>
    </row>
    <row r="113" spans="6:60" ht="17.25" customHeight="1" x14ac:dyDescent="0.25">
      <c r="F113" s="28"/>
      <c r="G113" s="28"/>
      <c r="H113" s="28"/>
      <c r="I113" s="29"/>
      <c r="L113" s="29"/>
      <c r="R113" s="28"/>
      <c r="S113" s="28"/>
      <c r="T113" s="28"/>
      <c r="U113" s="29"/>
      <c r="X113" s="29"/>
      <c r="AD113" s="28"/>
      <c r="AE113" s="28"/>
      <c r="AF113" s="28"/>
      <c r="AG113" s="29"/>
      <c r="AJ113" s="29"/>
      <c r="AP113" s="28"/>
      <c r="AQ113" s="28"/>
      <c r="AR113" s="28"/>
      <c r="AS113" s="29"/>
      <c r="AV113" s="29"/>
      <c r="BB113" s="28"/>
      <c r="BC113" s="28"/>
      <c r="BD113" s="28"/>
      <c r="BE113" s="29"/>
      <c r="BH113" s="29"/>
    </row>
    <row r="114" spans="6:60" ht="17.25" customHeight="1" x14ac:dyDescent="0.25">
      <c r="F114" s="28"/>
      <c r="G114" s="28"/>
      <c r="H114" s="28"/>
      <c r="I114" s="29"/>
      <c r="L114" s="29"/>
      <c r="R114" s="28"/>
      <c r="S114" s="28"/>
      <c r="T114" s="28"/>
      <c r="U114" s="29"/>
      <c r="X114" s="29"/>
      <c r="AD114" s="28"/>
      <c r="AE114" s="28"/>
      <c r="AF114" s="28"/>
      <c r="AG114" s="29"/>
      <c r="AJ114" s="29"/>
      <c r="AP114" s="28"/>
      <c r="AQ114" s="28"/>
      <c r="AR114" s="28"/>
      <c r="AS114" s="29"/>
      <c r="AV114" s="29"/>
      <c r="BB114" s="28"/>
      <c r="BC114" s="28"/>
      <c r="BD114" s="28"/>
      <c r="BE114" s="29"/>
      <c r="BH114" s="29"/>
    </row>
    <row r="115" spans="6:60" ht="17.25" customHeight="1" x14ac:dyDescent="0.25">
      <c r="F115" s="28"/>
      <c r="G115" s="28"/>
      <c r="H115" s="28"/>
      <c r="I115" s="29"/>
      <c r="L115" s="29"/>
      <c r="R115" s="28"/>
      <c r="S115" s="28"/>
      <c r="T115" s="28"/>
      <c r="U115" s="29"/>
      <c r="X115" s="29"/>
      <c r="AD115" s="28"/>
      <c r="AE115" s="28"/>
      <c r="AF115" s="28"/>
      <c r="AG115" s="29"/>
      <c r="AJ115" s="29"/>
      <c r="AP115" s="28"/>
      <c r="AQ115" s="28"/>
      <c r="AR115" s="28"/>
      <c r="AS115" s="29"/>
      <c r="AV115" s="29"/>
      <c r="BB115" s="28"/>
      <c r="BC115" s="28"/>
      <c r="BD115" s="28"/>
      <c r="BE115" s="29"/>
      <c r="BH115" s="29"/>
    </row>
    <row r="116" spans="6:60" ht="17.25" customHeight="1" x14ac:dyDescent="0.25">
      <c r="F116" s="28"/>
      <c r="G116" s="28"/>
      <c r="H116" s="28"/>
      <c r="I116" s="29"/>
      <c r="L116" s="29"/>
      <c r="R116" s="28"/>
      <c r="S116" s="28"/>
      <c r="T116" s="28"/>
      <c r="U116" s="29"/>
      <c r="X116" s="29"/>
      <c r="AD116" s="28"/>
      <c r="AE116" s="28"/>
      <c r="AF116" s="28"/>
      <c r="AG116" s="29"/>
      <c r="AJ116" s="29"/>
      <c r="AP116" s="28"/>
      <c r="AQ116" s="28"/>
      <c r="AR116" s="28"/>
      <c r="AS116" s="29"/>
      <c r="AV116" s="29"/>
      <c r="BB116" s="28"/>
      <c r="BC116" s="28"/>
      <c r="BD116" s="28"/>
      <c r="BE116" s="29"/>
      <c r="BH116" s="29"/>
    </row>
    <row r="117" spans="6:60" ht="17.25" customHeight="1" x14ac:dyDescent="0.25">
      <c r="F117" s="28"/>
      <c r="G117" s="28"/>
      <c r="H117" s="28"/>
      <c r="I117" s="29"/>
      <c r="L117" s="29"/>
      <c r="R117" s="28"/>
      <c r="S117" s="28"/>
      <c r="T117" s="28"/>
      <c r="U117" s="29"/>
      <c r="X117" s="29"/>
      <c r="AD117" s="28"/>
      <c r="AE117" s="28"/>
      <c r="AF117" s="28"/>
      <c r="AG117" s="29"/>
      <c r="AJ117" s="29"/>
      <c r="AP117" s="28"/>
      <c r="AQ117" s="28"/>
      <c r="AR117" s="28"/>
      <c r="AS117" s="29"/>
      <c r="AV117" s="29"/>
      <c r="BB117" s="28"/>
      <c r="BC117" s="28"/>
      <c r="BD117" s="28"/>
      <c r="BE117" s="29"/>
      <c r="BH117" s="29"/>
    </row>
    <row r="118" spans="6:60" ht="17.25" customHeight="1" x14ac:dyDescent="0.25">
      <c r="F118" s="28"/>
      <c r="G118" s="28"/>
      <c r="H118" s="28"/>
      <c r="I118" s="29"/>
      <c r="L118" s="29"/>
      <c r="R118" s="28"/>
      <c r="S118" s="28"/>
      <c r="T118" s="28"/>
      <c r="U118" s="29"/>
      <c r="X118" s="29"/>
      <c r="AD118" s="28"/>
      <c r="AE118" s="28"/>
      <c r="AF118" s="28"/>
      <c r="AG118" s="29"/>
      <c r="AJ118" s="29"/>
      <c r="AP118" s="28"/>
      <c r="AQ118" s="28"/>
      <c r="AR118" s="28"/>
      <c r="AS118" s="29"/>
      <c r="AV118" s="29"/>
      <c r="BB118" s="28"/>
      <c r="BC118" s="28"/>
      <c r="BD118" s="28"/>
      <c r="BE118" s="29"/>
      <c r="BH118" s="29"/>
    </row>
    <row r="119" spans="6:60" ht="17.25" customHeight="1" x14ac:dyDescent="0.25">
      <c r="F119" s="28"/>
      <c r="G119" s="28"/>
      <c r="H119" s="28"/>
      <c r="I119" s="29"/>
      <c r="L119" s="29"/>
      <c r="R119" s="28"/>
      <c r="S119" s="28"/>
      <c r="T119" s="28"/>
      <c r="U119" s="29"/>
      <c r="X119" s="29"/>
      <c r="AD119" s="28"/>
      <c r="AE119" s="28"/>
      <c r="AF119" s="28"/>
      <c r="AG119" s="29"/>
      <c r="AJ119" s="29"/>
      <c r="AP119" s="28"/>
      <c r="AQ119" s="28"/>
      <c r="AR119" s="28"/>
      <c r="AS119" s="29"/>
      <c r="AV119" s="29"/>
      <c r="BB119" s="28"/>
      <c r="BC119" s="28"/>
      <c r="BD119" s="28"/>
      <c r="BE119" s="29"/>
      <c r="BH119" s="29"/>
    </row>
    <row r="120" spans="6:60" ht="17.25" customHeight="1" x14ac:dyDescent="0.25">
      <c r="F120" s="28"/>
      <c r="G120" s="28"/>
      <c r="H120" s="28"/>
      <c r="I120" s="29"/>
      <c r="L120" s="29"/>
      <c r="R120" s="28"/>
      <c r="S120" s="28"/>
      <c r="T120" s="28"/>
      <c r="U120" s="29"/>
      <c r="X120" s="29"/>
      <c r="AD120" s="28"/>
      <c r="AE120" s="28"/>
      <c r="AF120" s="28"/>
      <c r="AG120" s="29"/>
      <c r="AJ120" s="29"/>
      <c r="AP120" s="28"/>
      <c r="AQ120" s="28"/>
      <c r="AR120" s="28"/>
      <c r="AS120" s="29"/>
      <c r="AV120" s="29"/>
      <c r="BB120" s="28"/>
      <c r="BC120" s="28"/>
      <c r="BD120" s="28"/>
      <c r="BE120" s="29"/>
      <c r="BH120" s="29"/>
    </row>
    <row r="121" spans="6:60" ht="17.25" customHeight="1" x14ac:dyDescent="0.25">
      <c r="F121" s="28"/>
      <c r="G121" s="28"/>
      <c r="H121" s="28"/>
      <c r="I121" s="29"/>
      <c r="L121" s="29"/>
      <c r="R121" s="28"/>
      <c r="S121" s="28"/>
      <c r="T121" s="28"/>
      <c r="U121" s="29"/>
      <c r="X121" s="29"/>
      <c r="AD121" s="28"/>
      <c r="AE121" s="28"/>
      <c r="AF121" s="28"/>
      <c r="AG121" s="29"/>
      <c r="AJ121" s="29"/>
      <c r="AP121" s="28"/>
      <c r="AQ121" s="28"/>
      <c r="AR121" s="28"/>
      <c r="AS121" s="29"/>
      <c r="AV121" s="29"/>
      <c r="BB121" s="28"/>
      <c r="BC121" s="28"/>
      <c r="BD121" s="28"/>
      <c r="BE121" s="29"/>
      <c r="BH121" s="29"/>
    </row>
    <row r="122" spans="6:60" ht="17.25" customHeight="1" x14ac:dyDescent="0.25">
      <c r="F122" s="28"/>
      <c r="G122" s="28"/>
      <c r="H122" s="28"/>
      <c r="I122" s="29"/>
      <c r="L122" s="29"/>
      <c r="R122" s="28"/>
      <c r="S122" s="28"/>
      <c r="T122" s="28"/>
      <c r="U122" s="29"/>
      <c r="X122" s="29"/>
      <c r="AD122" s="28"/>
      <c r="AE122" s="28"/>
      <c r="AF122" s="28"/>
      <c r="AG122" s="29"/>
      <c r="AJ122" s="29"/>
      <c r="AP122" s="28"/>
      <c r="AQ122" s="28"/>
      <c r="AR122" s="28"/>
      <c r="AS122" s="29"/>
      <c r="AV122" s="29"/>
      <c r="BB122" s="28"/>
      <c r="BC122" s="28"/>
      <c r="BD122" s="28"/>
      <c r="BE122" s="29"/>
      <c r="BH122" s="29"/>
    </row>
    <row r="123" spans="6:60" ht="17.25" customHeight="1" x14ac:dyDescent="0.25">
      <c r="F123" s="28"/>
      <c r="G123" s="28"/>
      <c r="H123" s="28"/>
      <c r="I123" s="29"/>
      <c r="L123" s="29"/>
      <c r="R123" s="28"/>
      <c r="S123" s="28"/>
      <c r="T123" s="28"/>
      <c r="U123" s="29"/>
      <c r="X123" s="29"/>
      <c r="AD123" s="28"/>
      <c r="AE123" s="28"/>
      <c r="AF123" s="28"/>
      <c r="AG123" s="29"/>
      <c r="AJ123" s="29"/>
      <c r="AP123" s="28"/>
      <c r="AQ123" s="28"/>
      <c r="AR123" s="28"/>
      <c r="AS123" s="29"/>
      <c r="AV123" s="29"/>
      <c r="BB123" s="28"/>
      <c r="BC123" s="28"/>
      <c r="BD123" s="28"/>
      <c r="BE123" s="29"/>
      <c r="BH123" s="29"/>
    </row>
    <row r="124" spans="6:60" ht="17.25" customHeight="1" x14ac:dyDescent="0.25">
      <c r="F124" s="28"/>
      <c r="G124" s="28"/>
      <c r="H124" s="28"/>
      <c r="I124" s="29"/>
      <c r="L124" s="29"/>
      <c r="R124" s="28"/>
      <c r="S124" s="28"/>
      <c r="T124" s="28"/>
      <c r="U124" s="29"/>
      <c r="X124" s="29"/>
      <c r="AD124" s="28"/>
      <c r="AE124" s="28"/>
      <c r="AF124" s="28"/>
      <c r="AG124" s="29"/>
      <c r="AJ124" s="29"/>
      <c r="AP124" s="28"/>
      <c r="AQ124" s="28"/>
      <c r="AR124" s="28"/>
      <c r="AS124" s="29"/>
      <c r="AV124" s="29"/>
      <c r="BB124" s="28"/>
      <c r="BC124" s="28"/>
      <c r="BD124" s="28"/>
      <c r="BE124" s="29"/>
      <c r="BH124" s="29"/>
    </row>
    <row r="125" spans="6:60" ht="17.25" customHeight="1" x14ac:dyDescent="0.25">
      <c r="F125" s="28"/>
      <c r="G125" s="28"/>
      <c r="H125" s="28"/>
      <c r="I125" s="29"/>
      <c r="L125" s="29"/>
      <c r="R125" s="28"/>
      <c r="S125" s="28"/>
      <c r="T125" s="28"/>
      <c r="U125" s="29"/>
      <c r="X125" s="29"/>
      <c r="AD125" s="28"/>
      <c r="AE125" s="28"/>
      <c r="AF125" s="28"/>
      <c r="AG125" s="29"/>
      <c r="AJ125" s="29"/>
      <c r="AP125" s="28"/>
      <c r="AQ125" s="28"/>
      <c r="AR125" s="28"/>
      <c r="AS125" s="29"/>
      <c r="AV125" s="29"/>
      <c r="BB125" s="28"/>
      <c r="BC125" s="28"/>
      <c r="BD125" s="28"/>
      <c r="BE125" s="29"/>
      <c r="BH125" s="29"/>
    </row>
    <row r="126" spans="6:60" ht="17.25" customHeight="1" x14ac:dyDescent="0.25">
      <c r="F126" s="28"/>
      <c r="G126" s="28"/>
      <c r="H126" s="28"/>
      <c r="I126" s="29"/>
      <c r="L126" s="29"/>
      <c r="R126" s="28"/>
      <c r="S126" s="28"/>
      <c r="T126" s="28"/>
      <c r="U126" s="29"/>
      <c r="X126" s="29"/>
      <c r="AD126" s="28"/>
      <c r="AE126" s="28"/>
      <c r="AF126" s="28"/>
      <c r="AG126" s="29"/>
      <c r="AJ126" s="29"/>
      <c r="AP126" s="28"/>
      <c r="AQ126" s="28"/>
      <c r="AR126" s="28"/>
      <c r="AS126" s="29"/>
      <c r="AV126" s="29"/>
      <c r="BB126" s="28"/>
      <c r="BC126" s="28"/>
      <c r="BD126" s="28"/>
      <c r="BE126" s="29"/>
      <c r="BH126" s="29"/>
    </row>
    <row r="127" spans="6:60" ht="17.25" customHeight="1" x14ac:dyDescent="0.25">
      <c r="F127" s="28"/>
      <c r="G127" s="28"/>
      <c r="H127" s="28"/>
      <c r="I127" s="29"/>
      <c r="L127" s="29"/>
      <c r="R127" s="28"/>
      <c r="S127" s="28"/>
      <c r="T127" s="28"/>
      <c r="U127" s="29"/>
      <c r="X127" s="29"/>
      <c r="AD127" s="28"/>
      <c r="AE127" s="28"/>
      <c r="AF127" s="28"/>
      <c r="AG127" s="29"/>
      <c r="AJ127" s="29"/>
      <c r="AP127" s="28"/>
      <c r="AQ127" s="28"/>
      <c r="AR127" s="28"/>
      <c r="AS127" s="29"/>
      <c r="AV127" s="29"/>
      <c r="BB127" s="28"/>
      <c r="BC127" s="28"/>
      <c r="BD127" s="28"/>
      <c r="BE127" s="29"/>
      <c r="BH127" s="29"/>
    </row>
    <row r="128" spans="6:60" ht="17.25" customHeight="1" x14ac:dyDescent="0.25">
      <c r="F128" s="28"/>
      <c r="G128" s="28"/>
      <c r="H128" s="28"/>
      <c r="I128" s="29"/>
      <c r="L128" s="29"/>
      <c r="R128" s="28"/>
      <c r="S128" s="28"/>
      <c r="T128" s="28"/>
      <c r="U128" s="29"/>
      <c r="X128" s="29"/>
      <c r="AD128" s="28"/>
      <c r="AE128" s="28"/>
      <c r="AF128" s="28"/>
      <c r="AG128" s="29"/>
      <c r="AJ128" s="29"/>
      <c r="AP128" s="28"/>
      <c r="AQ128" s="28"/>
      <c r="AR128" s="28"/>
      <c r="AS128" s="29"/>
      <c r="AV128" s="29"/>
      <c r="BB128" s="28"/>
      <c r="BC128" s="28"/>
      <c r="BD128" s="28"/>
      <c r="BE128" s="29"/>
      <c r="BH128" s="29"/>
    </row>
    <row r="129" spans="6:60" ht="17.25" customHeight="1" x14ac:dyDescent="0.25">
      <c r="F129" s="28"/>
      <c r="G129" s="28"/>
      <c r="H129" s="28"/>
      <c r="I129" s="29"/>
      <c r="L129" s="29"/>
      <c r="R129" s="28"/>
      <c r="S129" s="28"/>
      <c r="T129" s="28"/>
      <c r="U129" s="29"/>
      <c r="X129" s="29"/>
      <c r="AD129" s="28"/>
      <c r="AE129" s="28"/>
      <c r="AF129" s="28"/>
      <c r="AG129" s="29"/>
      <c r="AJ129" s="29"/>
      <c r="AP129" s="28"/>
      <c r="AQ129" s="28"/>
      <c r="AR129" s="28"/>
      <c r="AS129" s="29"/>
      <c r="AV129" s="29"/>
      <c r="BB129" s="28"/>
      <c r="BC129" s="28"/>
      <c r="BD129" s="28"/>
      <c r="BE129" s="29"/>
      <c r="BH129" s="29"/>
    </row>
  </sheetData>
  <pageMargins left="0.7" right="0.7" top="0.78740157499999996" bottom="0.78740157499999996" header="0.3" footer="0.3"/>
  <pageSetup paperSize="9" orientation="portrait" r:id="rId1"/>
  <ignoredErrors>
    <ignoredError sqref="G13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bogenpreise!$A$2:$A$25</xm:f>
          </x14:formula1>
          <xm:sqref>U14:U63 AG14:AG63 I14:I63 AS14:AS63 BE14:BE63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66"/>
  <sheetViews>
    <sheetView workbookViewId="0">
      <selection sqref="A1:XFD1048576"/>
    </sheetView>
  </sheetViews>
  <sheetFormatPr baseColWidth="10" defaultRowHeight="15" x14ac:dyDescent="0.25"/>
  <cols>
    <col min="1" max="1" width="25" style="45" customWidth="1"/>
    <col min="2" max="2" width="10.28515625" style="45" customWidth="1"/>
    <col min="3" max="3" width="13.140625" style="45" bestFit="1" customWidth="1"/>
    <col min="4" max="4" width="11.5703125" style="45" bestFit="1" customWidth="1"/>
    <col min="5" max="5" width="11.42578125" style="45"/>
    <col min="6" max="7" width="11.5703125" style="45" bestFit="1" customWidth="1"/>
    <col min="8" max="16384" width="11.42578125" style="45"/>
  </cols>
  <sheetData>
    <row r="2" spans="1:11" x14ac:dyDescent="0.25">
      <c r="A2" s="28"/>
      <c r="B2" s="28"/>
      <c r="C2" s="37" t="s">
        <v>140</v>
      </c>
      <c r="D2" s="28" t="s">
        <v>155</v>
      </c>
      <c r="E2" s="28"/>
      <c r="F2" s="29"/>
      <c r="G2" s="28"/>
      <c r="H2" s="28"/>
      <c r="I2" s="28"/>
      <c r="J2" s="28"/>
      <c r="K2" s="28"/>
    </row>
    <row r="3" spans="1:11" x14ac:dyDescent="0.25">
      <c r="A3" s="28"/>
      <c r="B3" s="28"/>
      <c r="C3" s="37"/>
      <c r="D3" s="28"/>
      <c r="E3" s="28"/>
      <c r="F3" s="29"/>
      <c r="G3" s="28"/>
      <c r="H3" s="28"/>
      <c r="I3" s="28"/>
      <c r="J3" s="28"/>
      <c r="K3" s="28"/>
    </row>
    <row r="4" spans="1:11" x14ac:dyDescent="0.25">
      <c r="A4" s="28"/>
      <c r="B4" s="28"/>
      <c r="C4" s="37"/>
      <c r="D4" s="28"/>
      <c r="E4" s="28"/>
      <c r="F4" s="29"/>
      <c r="G4" s="28"/>
      <c r="H4" s="28"/>
      <c r="I4" s="28"/>
      <c r="J4" s="28"/>
      <c r="K4" s="28"/>
    </row>
    <row r="5" spans="1:11" x14ac:dyDescent="0.25">
      <c r="A5" s="28"/>
      <c r="B5" s="28"/>
      <c r="C5" s="37"/>
      <c r="D5" s="28"/>
      <c r="E5" s="28"/>
      <c r="F5" s="29"/>
      <c r="G5" s="28"/>
      <c r="H5" s="28"/>
      <c r="I5" s="28"/>
      <c r="J5" s="28"/>
      <c r="K5" s="28"/>
    </row>
    <row r="6" spans="1:11" x14ac:dyDescent="0.25">
      <c r="A6" s="28" t="s">
        <v>126</v>
      </c>
      <c r="B6" s="28">
        <v>1.5</v>
      </c>
      <c r="C6" s="37">
        <v>1</v>
      </c>
      <c r="D6" s="43"/>
      <c r="E6" s="43"/>
      <c r="F6" s="29"/>
      <c r="G6" s="28"/>
      <c r="H6" s="28"/>
      <c r="I6" s="28"/>
      <c r="J6" s="28"/>
      <c r="K6" s="28"/>
    </row>
    <row r="7" spans="1:11" x14ac:dyDescent="0.25">
      <c r="A7" s="28" t="s">
        <v>128</v>
      </c>
      <c r="B7" s="28">
        <v>1.5</v>
      </c>
      <c r="C7" s="37">
        <v>1.2</v>
      </c>
      <c r="D7" s="43"/>
      <c r="E7" s="43"/>
      <c r="F7" s="29"/>
      <c r="G7" s="28"/>
      <c r="H7" s="28"/>
      <c r="I7" s="28"/>
      <c r="J7" s="28"/>
      <c r="K7" s="28"/>
    </row>
    <row r="8" spans="1:11" x14ac:dyDescent="0.25">
      <c r="A8" s="28" t="s">
        <v>129</v>
      </c>
      <c r="B8" s="28">
        <v>1.5</v>
      </c>
      <c r="C8" s="37">
        <v>2.4</v>
      </c>
      <c r="D8" s="43">
        <v>0.74</v>
      </c>
      <c r="E8" s="43"/>
      <c r="F8" s="29"/>
      <c r="G8" s="28"/>
      <c r="H8" s="28"/>
      <c r="I8" s="28"/>
      <c r="J8" s="28"/>
      <c r="K8" s="28"/>
    </row>
    <row r="9" spans="1:11" x14ac:dyDescent="0.25">
      <c r="A9" s="28" t="s">
        <v>130</v>
      </c>
      <c r="B9" s="28">
        <v>3</v>
      </c>
      <c r="C9" s="37">
        <v>1.6</v>
      </c>
      <c r="D9" s="43">
        <v>0.46</v>
      </c>
      <c r="E9" s="43"/>
      <c r="F9" s="29"/>
      <c r="G9" s="28"/>
      <c r="H9" s="28"/>
      <c r="I9" s="28"/>
      <c r="J9" s="28"/>
      <c r="K9" s="28"/>
    </row>
    <row r="10" spans="1:11" x14ac:dyDescent="0.25">
      <c r="A10" s="28" t="s">
        <v>131</v>
      </c>
      <c r="B10" s="28">
        <v>3</v>
      </c>
      <c r="C10" s="37">
        <v>1.8</v>
      </c>
      <c r="D10" s="43">
        <v>0.60299999999999998</v>
      </c>
      <c r="E10" s="43"/>
      <c r="F10" s="29"/>
      <c r="G10" s="28"/>
      <c r="H10" s="28"/>
      <c r="I10" s="28"/>
      <c r="J10" s="28"/>
      <c r="K10" s="28"/>
    </row>
    <row r="11" spans="1:11" x14ac:dyDescent="0.25">
      <c r="A11" s="28" t="s">
        <v>132</v>
      </c>
      <c r="B11" s="28">
        <v>3</v>
      </c>
      <c r="C11" s="37">
        <v>3.8</v>
      </c>
      <c r="D11" s="43">
        <v>0.9</v>
      </c>
      <c r="E11" s="43"/>
      <c r="F11" s="29"/>
      <c r="G11" s="28"/>
      <c r="H11" s="28"/>
      <c r="I11" s="28"/>
      <c r="J11" s="28"/>
      <c r="K11" s="28"/>
    </row>
    <row r="12" spans="1:11" x14ac:dyDescent="0.25">
      <c r="A12" s="28" t="s">
        <v>127</v>
      </c>
      <c r="B12" s="28">
        <v>4</v>
      </c>
      <c r="C12" s="37">
        <v>1.2</v>
      </c>
      <c r="D12" s="43">
        <v>0.46400000000000002</v>
      </c>
      <c r="E12" s="43"/>
      <c r="F12" s="29"/>
      <c r="G12" s="28"/>
      <c r="H12" s="28"/>
      <c r="I12" s="28"/>
      <c r="J12" s="28"/>
      <c r="K12" s="28"/>
    </row>
    <row r="13" spans="1:11" x14ac:dyDescent="0.25">
      <c r="A13" s="28" t="s">
        <v>133</v>
      </c>
      <c r="B13" s="28">
        <v>4</v>
      </c>
      <c r="C13" s="37">
        <v>1.4</v>
      </c>
      <c r="D13" s="43">
        <v>0.6</v>
      </c>
      <c r="E13" s="43"/>
      <c r="F13" s="29"/>
      <c r="G13" s="28"/>
      <c r="H13" s="28"/>
      <c r="I13" s="28"/>
      <c r="J13" s="28"/>
      <c r="K13" s="28"/>
    </row>
    <row r="14" spans="1:11" x14ac:dyDescent="0.25">
      <c r="A14" s="28" t="s">
        <v>134</v>
      </c>
      <c r="B14" s="28">
        <v>4</v>
      </c>
      <c r="C14" s="37">
        <v>2.8</v>
      </c>
      <c r="D14" s="43">
        <v>0.9</v>
      </c>
      <c r="E14" s="43"/>
      <c r="F14" s="29"/>
      <c r="G14" s="28"/>
      <c r="H14" s="28"/>
      <c r="I14" s="28"/>
      <c r="J14" s="28"/>
      <c r="K14" s="28"/>
    </row>
    <row r="15" spans="1:11" x14ac:dyDescent="0.25">
      <c r="A15" s="28" t="s">
        <v>135</v>
      </c>
      <c r="B15" s="28">
        <v>4</v>
      </c>
      <c r="C15" s="37">
        <v>1.8</v>
      </c>
      <c r="D15" s="43">
        <v>0.52600000000000002</v>
      </c>
      <c r="E15" s="43"/>
      <c r="F15" s="43"/>
      <c r="G15" s="30">
        <f ca="1">G16*material!$D$5</f>
        <v>65.975000000000009</v>
      </c>
      <c r="H15" s="28"/>
      <c r="I15" s="28"/>
      <c r="J15" s="28"/>
      <c r="K15" s="28"/>
    </row>
    <row r="16" spans="1:11" x14ac:dyDescent="0.25">
      <c r="A16" s="28" t="s">
        <v>136</v>
      </c>
      <c r="B16" s="28">
        <v>4</v>
      </c>
      <c r="C16" s="37">
        <v>2</v>
      </c>
      <c r="D16" s="43">
        <v>0.64400000000000002</v>
      </c>
      <c r="E16" s="43"/>
      <c r="F16" s="43"/>
      <c r="G16" s="31">
        <f ca="1">SUM(G17:G65)</f>
        <v>0.13195000000000001</v>
      </c>
      <c r="H16" s="28" t="s">
        <v>180</v>
      </c>
      <c r="I16" s="28"/>
      <c r="J16" s="28"/>
      <c r="K16" s="28"/>
    </row>
    <row r="17" spans="1:11" x14ac:dyDescent="0.25">
      <c r="A17" s="28" t="s">
        <v>176</v>
      </c>
      <c r="B17" s="28">
        <v>4</v>
      </c>
      <c r="C17" s="46">
        <v>1000000000</v>
      </c>
      <c r="D17" s="43"/>
      <c r="E17" s="43"/>
      <c r="F17" s="28">
        <f ca="1">SUMIF(A2:A25,material!D14,D2:D24)</f>
        <v>0.46400000000000002</v>
      </c>
      <c r="G17" s="29">
        <f ca="1">F17*(material!$D$6*material!$D$9)</f>
        <v>2.639E-2</v>
      </c>
      <c r="H17" s="28"/>
      <c r="I17" s="28"/>
      <c r="J17" s="28"/>
      <c r="K17" s="28"/>
    </row>
    <row r="18" spans="1:11" x14ac:dyDescent="0.25">
      <c r="A18" s="28" t="s">
        <v>175</v>
      </c>
      <c r="B18" s="28">
        <v>6.7</v>
      </c>
      <c r="C18" s="37">
        <v>2.4</v>
      </c>
      <c r="D18" s="43">
        <v>0.751</v>
      </c>
      <c r="E18" s="43"/>
      <c r="F18" s="28">
        <f ca="1">SUMIF(A3:A26,material!D15,D3:D25)</f>
        <v>0.46400000000000002</v>
      </c>
      <c r="G18" s="29">
        <f ca="1">F18*(material!$D$6*material!$D$9)</f>
        <v>2.639E-2</v>
      </c>
      <c r="H18" s="36"/>
      <c r="I18" s="28"/>
      <c r="J18" s="28"/>
      <c r="K18" s="28"/>
    </row>
    <row r="19" spans="1:11" x14ac:dyDescent="0.25">
      <c r="A19" s="28" t="s">
        <v>177</v>
      </c>
      <c r="B19" s="28">
        <v>6.7</v>
      </c>
      <c r="C19" s="46">
        <v>1000000000</v>
      </c>
      <c r="D19" s="44"/>
      <c r="E19" s="44"/>
      <c r="F19" s="28">
        <f ca="1">SUMIF(A4:A27,material!D16,D4:D26)</f>
        <v>0.46400000000000002</v>
      </c>
      <c r="G19" s="29">
        <f ca="1">F19*(material!$D$6*material!$D$9)</f>
        <v>2.639E-2</v>
      </c>
      <c r="H19" s="28"/>
      <c r="I19" s="36"/>
      <c r="J19" s="28"/>
      <c r="K19" s="28"/>
    </row>
    <row r="20" spans="1:11" x14ac:dyDescent="0.25">
      <c r="A20" s="28" t="s">
        <v>178</v>
      </c>
      <c r="B20" s="28">
        <v>6.7</v>
      </c>
      <c r="C20" s="46">
        <v>1000000000</v>
      </c>
      <c r="D20" s="44"/>
      <c r="E20" s="44"/>
      <c r="F20" s="28">
        <f ca="1">SUMIF(A5:A28,material!D17,D5:D27)</f>
        <v>0.46400000000000002</v>
      </c>
      <c r="G20" s="29">
        <f ca="1">F20*(material!$D$6*material!$D$9)</f>
        <v>2.639E-2</v>
      </c>
      <c r="H20" s="28"/>
      <c r="I20" s="28"/>
      <c r="J20" s="28"/>
      <c r="K20" s="28"/>
    </row>
    <row r="21" spans="1:11" x14ac:dyDescent="0.25">
      <c r="A21" s="28"/>
      <c r="B21" s="28"/>
      <c r="C21" s="37"/>
      <c r="D21" s="29"/>
      <c r="E21" s="29"/>
      <c r="F21" s="28">
        <f ca="1">SUMIF(A6:A29,material!D18,D6:D28)</f>
        <v>0.46400000000000002</v>
      </c>
      <c r="G21" s="29">
        <f ca="1">F21*(material!$D$6*material!$D$9)</f>
        <v>2.639E-2</v>
      </c>
      <c r="H21" s="28"/>
      <c r="I21" s="28"/>
      <c r="J21" s="28"/>
      <c r="K21" s="28"/>
    </row>
    <row r="22" spans="1:11" x14ac:dyDescent="0.25">
      <c r="A22" s="28"/>
      <c r="B22" s="28"/>
      <c r="C22" s="37"/>
      <c r="D22" s="29"/>
      <c r="E22" s="29"/>
      <c r="F22" s="28">
        <f ca="1">SUMIF(A7:A30,material!D19,D7:D29)</f>
        <v>0</v>
      </c>
      <c r="G22" s="29">
        <f ca="1">F22*(material!$D$6*material!$D$9)</f>
        <v>0</v>
      </c>
      <c r="H22" s="28"/>
      <c r="I22" s="28"/>
      <c r="J22" s="28"/>
      <c r="K22" s="28"/>
    </row>
    <row r="23" spans="1:11" x14ac:dyDescent="0.25">
      <c r="A23" s="28"/>
      <c r="B23" s="28"/>
      <c r="C23" s="37"/>
      <c r="D23" s="29"/>
      <c r="E23" s="29"/>
      <c r="F23" s="28">
        <f ca="1">SUMIF(A8:A31,material!D20,D8:D30)</f>
        <v>0</v>
      </c>
      <c r="G23" s="29">
        <f ca="1">F23*(material!$D$6*material!$D$9)</f>
        <v>0</v>
      </c>
      <c r="H23" s="28"/>
      <c r="I23" s="28"/>
      <c r="J23" s="28"/>
      <c r="K23" s="28"/>
    </row>
    <row r="24" spans="1:11" x14ac:dyDescent="0.25">
      <c r="A24" s="28"/>
      <c r="B24" s="28"/>
      <c r="C24" s="37"/>
      <c r="D24" s="29"/>
      <c r="E24" s="29"/>
      <c r="F24" s="28">
        <f ca="1">SUMIF(A9:A32,material!D21,D9:D31)</f>
        <v>0</v>
      </c>
      <c r="G24" s="29">
        <f ca="1">F24*(material!$D$6*material!$D$9)</f>
        <v>0</v>
      </c>
      <c r="H24" s="28"/>
      <c r="I24" s="28"/>
      <c r="J24" s="28"/>
      <c r="K24" s="28"/>
    </row>
    <row r="25" spans="1:11" x14ac:dyDescent="0.25">
      <c r="A25" s="28"/>
      <c r="B25" s="28"/>
      <c r="C25" s="37"/>
      <c r="D25" s="29"/>
      <c r="E25" s="29"/>
      <c r="F25" s="28">
        <f ca="1">SUMIF(A10:A33,material!D22,D10:D32)</f>
        <v>0</v>
      </c>
      <c r="G25" s="29">
        <f ca="1">F25*(material!$D$6*material!$D$9)</f>
        <v>0</v>
      </c>
      <c r="H25" s="28"/>
      <c r="I25" s="28"/>
      <c r="J25" s="28"/>
      <c r="K25" s="28"/>
    </row>
    <row r="26" spans="1:11" x14ac:dyDescent="0.25">
      <c r="A26" s="28"/>
      <c r="B26" s="28"/>
      <c r="C26" s="37"/>
      <c r="D26" s="29"/>
      <c r="E26" s="29"/>
      <c r="F26" s="28">
        <f ca="1">SUMIF(A11:A34,material!D23,D11:D33)</f>
        <v>0</v>
      </c>
      <c r="G26" s="29">
        <f ca="1">F26*(material!$D$6*material!$D$9)</f>
        <v>0</v>
      </c>
      <c r="H26" s="28"/>
      <c r="I26" s="28"/>
      <c r="J26" s="28"/>
      <c r="K26" s="28"/>
    </row>
    <row r="27" spans="1:11" x14ac:dyDescent="0.25">
      <c r="A27" s="28"/>
      <c r="B27" s="28"/>
      <c r="C27" s="37"/>
      <c r="D27" s="29"/>
      <c r="E27" s="29"/>
      <c r="F27" s="28">
        <f ca="1">SUMIF(A12:A35,material!D24,D12:D34)</f>
        <v>0</v>
      </c>
      <c r="G27" s="29">
        <f ca="1">F27*(material!$D$6*material!$D$9)</f>
        <v>0</v>
      </c>
      <c r="H27" s="28"/>
      <c r="I27" s="28"/>
      <c r="J27" s="28"/>
      <c r="K27" s="28"/>
    </row>
    <row r="28" spans="1:11" x14ac:dyDescent="0.25">
      <c r="A28" s="28"/>
      <c r="B28" s="28"/>
      <c r="C28" s="37"/>
      <c r="D28" s="29"/>
      <c r="E28" s="29"/>
      <c r="F28" s="28">
        <f ca="1">SUMIF(A13:A36,material!D25,D13:D35)</f>
        <v>0</v>
      </c>
      <c r="G28" s="29">
        <f ca="1">F28*(material!$D$6*material!$D$9)</f>
        <v>0</v>
      </c>
      <c r="H28" s="28"/>
      <c r="I28" s="28"/>
      <c r="J28" s="28"/>
      <c r="K28" s="28"/>
    </row>
    <row r="29" spans="1:11" x14ac:dyDescent="0.25">
      <c r="A29" s="28"/>
      <c r="B29" s="28"/>
      <c r="C29" s="37"/>
      <c r="D29" s="29"/>
      <c r="E29" s="29"/>
      <c r="F29" s="28">
        <f ca="1">SUMIF(A14:A37,material!D26,D14:D36)</f>
        <v>0</v>
      </c>
      <c r="G29" s="29">
        <f ca="1">F29*(material!$D$6*material!$D$9)</f>
        <v>0</v>
      </c>
      <c r="H29" s="28"/>
      <c r="I29" s="28"/>
      <c r="J29" s="28"/>
      <c r="K29" s="28"/>
    </row>
    <row r="30" spans="1:11" x14ac:dyDescent="0.25">
      <c r="A30" s="28"/>
      <c r="B30" s="28"/>
      <c r="C30" s="37"/>
      <c r="D30" s="29"/>
      <c r="E30" s="29"/>
      <c r="F30" s="28">
        <f ca="1">SUMIF(A15:A38,material!D27,D15:D37)</f>
        <v>0</v>
      </c>
      <c r="G30" s="29">
        <f ca="1">F30*(material!$D$6*material!$D$9)</f>
        <v>0</v>
      </c>
      <c r="H30" s="28"/>
      <c r="I30" s="28"/>
      <c r="J30" s="28"/>
      <c r="K30" s="28"/>
    </row>
    <row r="31" spans="1:11" x14ac:dyDescent="0.25">
      <c r="A31" s="28"/>
      <c r="B31" s="28"/>
      <c r="C31" s="37"/>
      <c r="D31" s="29"/>
      <c r="E31" s="29"/>
      <c r="F31" s="28">
        <f ca="1">SUMIF(A16:A39,material!D28,D16:D38)</f>
        <v>0</v>
      </c>
      <c r="G31" s="29">
        <f ca="1">F31*(material!$D$6*material!$D$9)</f>
        <v>0</v>
      </c>
      <c r="H31" s="28"/>
      <c r="I31" s="28"/>
      <c r="J31" s="28"/>
      <c r="K31" s="28"/>
    </row>
    <row r="32" spans="1:11" x14ac:dyDescent="0.25">
      <c r="A32" s="28"/>
      <c r="B32" s="28"/>
      <c r="C32" s="37"/>
      <c r="D32" s="29"/>
      <c r="E32" s="29"/>
      <c r="F32" s="28">
        <f>SUMIF(A19:A40,material!D29,D18:D39)</f>
        <v>0</v>
      </c>
      <c r="G32" s="29">
        <f>F32*(material!$D$6*material!$D$9)</f>
        <v>0</v>
      </c>
      <c r="H32" s="28"/>
      <c r="I32" s="28"/>
      <c r="J32" s="28"/>
      <c r="K32" s="28"/>
    </row>
    <row r="33" spans="1:11" x14ac:dyDescent="0.25">
      <c r="A33" s="28"/>
      <c r="B33" s="28"/>
      <c r="C33" s="37"/>
      <c r="D33" s="29"/>
      <c r="E33" s="29"/>
      <c r="F33" s="28">
        <f>SUMIF(A20:A41,material!D30,D19:D40)</f>
        <v>0</v>
      </c>
      <c r="G33" s="29">
        <f>F33*(material!$D$6*material!$D$9)</f>
        <v>0</v>
      </c>
      <c r="H33" s="28"/>
      <c r="I33" s="28"/>
      <c r="J33" s="28"/>
      <c r="K33" s="28"/>
    </row>
    <row r="34" spans="1:11" x14ac:dyDescent="0.25">
      <c r="A34" s="28"/>
      <c r="B34" s="28"/>
      <c r="C34" s="37"/>
      <c r="D34" s="29"/>
      <c r="E34" s="29"/>
      <c r="F34" s="28">
        <f>SUMIF(A21:A42,material!D31,D20:D41)</f>
        <v>0</v>
      </c>
      <c r="G34" s="29">
        <f>F34*(material!$D$6*material!$D$9)</f>
        <v>0</v>
      </c>
      <c r="H34" s="28"/>
      <c r="I34" s="28"/>
      <c r="J34" s="28"/>
      <c r="K34" s="28"/>
    </row>
    <row r="35" spans="1:11" x14ac:dyDescent="0.25">
      <c r="A35" s="28"/>
      <c r="B35" s="28"/>
      <c r="C35" s="37"/>
      <c r="D35" s="29"/>
      <c r="E35" s="29"/>
      <c r="F35" s="28">
        <f>SUMIF(A22:A43,material!D32,D21:D42)</f>
        <v>0</v>
      </c>
      <c r="G35" s="29">
        <f>F35*(material!$D$6*material!$D$9)</f>
        <v>0</v>
      </c>
      <c r="H35" s="28"/>
      <c r="I35" s="28"/>
      <c r="J35" s="28"/>
      <c r="K35" s="28"/>
    </row>
    <row r="36" spans="1:11" x14ac:dyDescent="0.25">
      <c r="A36" s="28"/>
      <c r="B36" s="28"/>
      <c r="C36" s="37"/>
      <c r="D36" s="29"/>
      <c r="E36" s="29"/>
      <c r="F36" s="28">
        <f>SUMIF(A23:A44,material!D33,F17:F38)</f>
        <v>0</v>
      </c>
      <c r="G36" s="29">
        <f>F36*(material!$D$6*material!$D$9)</f>
        <v>0</v>
      </c>
      <c r="H36" s="28"/>
      <c r="I36" s="28"/>
      <c r="J36" s="28"/>
      <c r="K36" s="28"/>
    </row>
    <row r="37" spans="1:11" x14ac:dyDescent="0.25">
      <c r="A37" s="28"/>
      <c r="B37" s="28"/>
      <c r="C37" s="37"/>
      <c r="D37" s="29"/>
      <c r="E37" s="29"/>
      <c r="F37" s="28">
        <f>SUMIF(A23:A45,material!D34,F17:F39)</f>
        <v>0</v>
      </c>
      <c r="G37" s="29">
        <f>F37*(material!$D$6*material!$D$9)</f>
        <v>0</v>
      </c>
      <c r="H37" s="28"/>
      <c r="I37" s="28"/>
      <c r="J37" s="28"/>
      <c r="K37" s="28"/>
    </row>
    <row r="38" spans="1:11" x14ac:dyDescent="0.25">
      <c r="A38" s="28"/>
      <c r="B38" s="28"/>
      <c r="C38" s="37"/>
      <c r="D38" s="29"/>
      <c r="E38" s="29"/>
      <c r="F38" s="28">
        <f>SUMIF(A24:A46,material!D35,F18:F40)</f>
        <v>0</v>
      </c>
      <c r="G38" s="29">
        <f>F38*(material!$D$6*material!$D$9)</f>
        <v>0</v>
      </c>
      <c r="H38" s="28"/>
      <c r="I38" s="28"/>
      <c r="J38" s="28"/>
      <c r="K38" s="28"/>
    </row>
    <row r="39" spans="1:11" x14ac:dyDescent="0.25">
      <c r="A39" s="28"/>
      <c r="B39" s="28"/>
      <c r="C39" s="37"/>
      <c r="D39" s="29"/>
      <c r="E39" s="29"/>
      <c r="F39" s="28">
        <f>SUMIF(A25:A47,material!D36,F19:F41)</f>
        <v>0</v>
      </c>
      <c r="G39" s="29">
        <f>F39*(material!$D$6*material!$D$9)</f>
        <v>0</v>
      </c>
      <c r="H39" s="28"/>
      <c r="I39" s="28"/>
      <c r="J39" s="28"/>
      <c r="K39" s="28"/>
    </row>
    <row r="40" spans="1:11" x14ac:dyDescent="0.25">
      <c r="A40" s="28"/>
      <c r="B40" s="28"/>
      <c r="C40" s="37"/>
      <c r="D40" s="29"/>
      <c r="E40" s="29"/>
      <c r="F40" s="28">
        <f>SUMIF(A26:A48,material!D37,F20:F42)</f>
        <v>0</v>
      </c>
      <c r="G40" s="29">
        <f>F40*(material!$D$6*material!$D$9)</f>
        <v>0</v>
      </c>
      <c r="H40" s="28"/>
      <c r="I40" s="28"/>
      <c r="J40" s="28"/>
      <c r="K40" s="28"/>
    </row>
    <row r="41" spans="1:11" x14ac:dyDescent="0.25">
      <c r="A41" s="28"/>
      <c r="B41" s="28"/>
      <c r="C41" s="37"/>
      <c r="D41" s="29"/>
      <c r="E41" s="29"/>
      <c r="F41" s="28">
        <f>SUMIF(A27:A49,material!D38,F21:F43)</f>
        <v>0</v>
      </c>
      <c r="G41" s="29">
        <f>F41*(material!$D$6*material!$D$9)</f>
        <v>0</v>
      </c>
      <c r="H41" s="28"/>
      <c r="I41" s="28"/>
      <c r="J41" s="28"/>
      <c r="K41" s="28"/>
    </row>
    <row r="42" spans="1:11" x14ac:dyDescent="0.25">
      <c r="A42" s="28"/>
      <c r="B42" s="28"/>
      <c r="C42" s="37"/>
      <c r="D42" s="29"/>
      <c r="E42" s="29"/>
      <c r="F42" s="28">
        <f>SUMIF(A28:A50,material!D39,F22:F44)</f>
        <v>0</v>
      </c>
      <c r="G42" s="29">
        <f>F42*(material!$D$6*material!$D$9)</f>
        <v>0</v>
      </c>
      <c r="H42" s="28"/>
      <c r="I42" s="28"/>
      <c r="J42" s="28"/>
      <c r="K42" s="28"/>
    </row>
    <row r="43" spans="1:11" x14ac:dyDescent="0.25">
      <c r="A43" s="28"/>
      <c r="B43" s="28"/>
      <c r="C43" s="37"/>
      <c r="D43" s="29"/>
      <c r="E43" s="29"/>
      <c r="F43" s="28">
        <f>SUMIF(A29:A51,material!D40,F23:F45)</f>
        <v>0</v>
      </c>
      <c r="G43" s="29">
        <f>F43*(material!$D$6*material!$D$9)</f>
        <v>0</v>
      </c>
      <c r="H43" s="28"/>
      <c r="I43" s="28"/>
      <c r="J43" s="28"/>
      <c r="K43" s="28"/>
    </row>
    <row r="44" spans="1:11" x14ac:dyDescent="0.25">
      <c r="A44" s="28"/>
      <c r="B44" s="28"/>
      <c r="C44" s="37"/>
      <c r="D44" s="29"/>
      <c r="E44" s="29"/>
      <c r="F44" s="28">
        <f>SUMIF(A30:A52,material!D41,F24:F46)</f>
        <v>0</v>
      </c>
      <c r="G44" s="29">
        <f>F44*(material!$D$6*material!$D$9)</f>
        <v>0</v>
      </c>
      <c r="H44" s="28"/>
      <c r="I44" s="28"/>
      <c r="J44" s="28"/>
      <c r="K44" s="28"/>
    </row>
    <row r="45" spans="1:11" x14ac:dyDescent="0.25">
      <c r="A45" s="28"/>
      <c r="B45" s="28"/>
      <c r="C45" s="37"/>
      <c r="D45" s="29"/>
      <c r="E45" s="29"/>
      <c r="F45" s="28">
        <f>SUMIF(A31:A53,material!D42,F25:F47)</f>
        <v>0</v>
      </c>
      <c r="G45" s="29">
        <f>F45*(material!$D$6*material!$D$9)</f>
        <v>0</v>
      </c>
      <c r="H45" s="28"/>
      <c r="I45" s="28"/>
      <c r="J45" s="28"/>
      <c r="K45" s="28"/>
    </row>
    <row r="46" spans="1:11" x14ac:dyDescent="0.25">
      <c r="A46" s="28"/>
      <c r="B46" s="28"/>
      <c r="C46" s="37"/>
      <c r="D46" s="29"/>
      <c r="E46" s="29"/>
      <c r="F46" s="28">
        <f>SUMIF(A32:A54,material!D43,F26:F48)</f>
        <v>0</v>
      </c>
      <c r="G46" s="29">
        <f>F46*(material!$D$6*material!$D$9)</f>
        <v>0</v>
      </c>
      <c r="H46" s="28"/>
      <c r="I46" s="28"/>
      <c r="J46" s="28"/>
      <c r="K46" s="28"/>
    </row>
    <row r="47" spans="1:11" x14ac:dyDescent="0.25">
      <c r="A47" s="28"/>
      <c r="B47" s="28"/>
      <c r="C47" s="37"/>
      <c r="D47" s="29"/>
      <c r="E47" s="29"/>
      <c r="F47" s="28">
        <f>SUMIF(A33:A55,material!D44,F27:F49)</f>
        <v>0</v>
      </c>
      <c r="G47" s="29">
        <f>F47*(material!$D$6*material!$D$9)</f>
        <v>0</v>
      </c>
      <c r="H47" s="28"/>
      <c r="I47" s="28"/>
      <c r="J47" s="28"/>
      <c r="K47" s="28"/>
    </row>
    <row r="48" spans="1:11" x14ac:dyDescent="0.25">
      <c r="A48" s="28"/>
      <c r="B48" s="28"/>
      <c r="C48" s="37"/>
      <c r="D48" s="29"/>
      <c r="E48" s="29"/>
      <c r="F48" s="28">
        <f>SUMIF(A34:A56,material!D45,F28:F50)</f>
        <v>0</v>
      </c>
      <c r="G48" s="29">
        <f>F48*(material!$D$6*material!$D$9)</f>
        <v>0</v>
      </c>
      <c r="H48" s="28"/>
      <c r="I48" s="28"/>
      <c r="J48" s="28"/>
      <c r="K48" s="28"/>
    </row>
    <row r="49" spans="1:11" x14ac:dyDescent="0.25">
      <c r="A49" s="28"/>
      <c r="B49" s="28"/>
      <c r="C49" s="37"/>
      <c r="D49" s="29"/>
      <c r="E49" s="29"/>
      <c r="F49" s="28">
        <f>SUMIF(A35:A57,material!D46,F29:F51)</f>
        <v>0</v>
      </c>
      <c r="G49" s="29">
        <f>F49*(material!$D$6*material!$D$9)</f>
        <v>0</v>
      </c>
      <c r="H49" s="28"/>
      <c r="I49" s="28"/>
      <c r="J49" s="28"/>
      <c r="K49" s="28"/>
    </row>
    <row r="50" spans="1:11" x14ac:dyDescent="0.25">
      <c r="A50" s="28"/>
      <c r="B50" s="28"/>
      <c r="C50" s="37"/>
      <c r="D50" s="29"/>
      <c r="E50" s="29"/>
      <c r="F50" s="28">
        <f>SUMIF(A36:A58,material!D47,F30:F52)</f>
        <v>0</v>
      </c>
      <c r="G50" s="29">
        <f>F50*(material!$D$6*material!$D$9)</f>
        <v>0</v>
      </c>
      <c r="H50" s="28"/>
      <c r="I50" s="28"/>
      <c r="J50" s="28"/>
      <c r="K50" s="28"/>
    </row>
    <row r="51" spans="1:11" x14ac:dyDescent="0.25">
      <c r="A51" s="28"/>
      <c r="B51" s="28"/>
      <c r="C51" s="37"/>
      <c r="D51" s="29"/>
      <c r="E51" s="29"/>
      <c r="F51" s="28">
        <f>SUMIF(A37:A59,material!D48,F31:F53)</f>
        <v>0</v>
      </c>
      <c r="G51" s="29">
        <f>F51*(material!$D$6*material!$D$9)</f>
        <v>0</v>
      </c>
      <c r="H51" s="28"/>
      <c r="I51" s="28"/>
      <c r="J51" s="28"/>
      <c r="K51" s="28"/>
    </row>
    <row r="52" spans="1:11" x14ac:dyDescent="0.25">
      <c r="A52" s="28"/>
      <c r="B52" s="28"/>
      <c r="C52" s="37"/>
      <c r="D52" s="29"/>
      <c r="E52" s="29"/>
      <c r="F52" s="28">
        <f>SUMIF(A38:A60,material!D49,F32:F54)</f>
        <v>0</v>
      </c>
      <c r="G52" s="29">
        <f>F52*(material!$D$6*material!$D$9)</f>
        <v>0</v>
      </c>
      <c r="H52" s="28"/>
      <c r="I52" s="28"/>
      <c r="J52" s="28"/>
      <c r="K52" s="28"/>
    </row>
    <row r="53" spans="1:11" x14ac:dyDescent="0.25">
      <c r="A53" s="28"/>
      <c r="B53" s="28"/>
      <c r="C53" s="37"/>
      <c r="D53" s="29"/>
      <c r="E53" s="29"/>
      <c r="F53" s="28">
        <f>SUMIF(A39:A61,material!D50,F33:F55)</f>
        <v>0</v>
      </c>
      <c r="G53" s="29">
        <f>F53*(material!$D$6*material!$D$9)</f>
        <v>0</v>
      </c>
      <c r="H53" s="28"/>
      <c r="I53" s="28"/>
      <c r="J53" s="28"/>
      <c r="K53" s="28"/>
    </row>
    <row r="54" spans="1:11" x14ac:dyDescent="0.25">
      <c r="A54" s="28"/>
      <c r="B54" s="28"/>
      <c r="C54" s="37"/>
      <c r="D54" s="29"/>
      <c r="E54" s="29"/>
      <c r="F54" s="28">
        <f>SUMIF(A40:A62,material!D51,F34:F56)</f>
        <v>0</v>
      </c>
      <c r="G54" s="29">
        <f>F54*(material!$D$6*material!$D$9)</f>
        <v>0</v>
      </c>
      <c r="H54" s="28"/>
      <c r="I54" s="28"/>
      <c r="J54" s="28"/>
      <c r="K54" s="28"/>
    </row>
    <row r="55" spans="1:11" x14ac:dyDescent="0.25">
      <c r="A55" s="28"/>
      <c r="B55" s="28"/>
      <c r="C55" s="37"/>
      <c r="D55" s="29"/>
      <c r="E55" s="29"/>
      <c r="F55" s="28">
        <f>SUMIF(A41:A63,material!D52,F35:F57)</f>
        <v>0</v>
      </c>
      <c r="G55" s="29">
        <f>F55*(material!$D$6*material!$D$9)</f>
        <v>0</v>
      </c>
      <c r="H55" s="28"/>
      <c r="I55" s="28"/>
      <c r="J55" s="28"/>
      <c r="K55" s="28"/>
    </row>
    <row r="56" spans="1:11" x14ac:dyDescent="0.25">
      <c r="A56" s="28"/>
      <c r="B56" s="28"/>
      <c r="C56" s="37"/>
      <c r="D56" s="29"/>
      <c r="E56" s="29"/>
      <c r="F56" s="28">
        <f>SUMIF(A42:A64,material!D53,F36:F58)</f>
        <v>0</v>
      </c>
      <c r="G56" s="29">
        <f>F56*(material!$D$6*material!$D$9)</f>
        <v>0</v>
      </c>
      <c r="H56" s="28"/>
      <c r="I56" s="28"/>
      <c r="J56" s="28"/>
      <c r="K56" s="28"/>
    </row>
    <row r="57" spans="1:11" x14ac:dyDescent="0.25">
      <c r="A57" s="28"/>
      <c r="B57" s="28"/>
      <c r="C57" s="37"/>
      <c r="D57" s="29"/>
      <c r="E57" s="29"/>
      <c r="F57" s="28">
        <f>SUMIF(A43:A65,material!D54,F37:F59)</f>
        <v>0</v>
      </c>
      <c r="G57" s="29">
        <f>F57*(material!$D$6*material!$D$9)</f>
        <v>0</v>
      </c>
      <c r="H57" s="28"/>
      <c r="I57" s="28"/>
      <c r="J57" s="28"/>
      <c r="K57" s="28"/>
    </row>
    <row r="58" spans="1:11" x14ac:dyDescent="0.25">
      <c r="A58" s="28"/>
      <c r="B58" s="28"/>
      <c r="C58" s="37"/>
      <c r="D58" s="29"/>
      <c r="E58" s="29"/>
      <c r="F58" s="28">
        <f>SUMIF(A44:A66,material!D55,F38:F60)</f>
        <v>0</v>
      </c>
      <c r="G58" s="29">
        <f>F58*(material!$D$6*material!$D$9)</f>
        <v>0</v>
      </c>
      <c r="H58" s="28"/>
      <c r="I58" s="28"/>
      <c r="J58" s="28"/>
      <c r="K58" s="28"/>
    </row>
    <row r="59" spans="1:11" x14ac:dyDescent="0.25">
      <c r="A59" s="28"/>
      <c r="B59" s="28"/>
      <c r="C59" s="37"/>
      <c r="D59" s="29"/>
      <c r="E59" s="29"/>
      <c r="F59" s="28">
        <f>SUMIF(A45:A66,material!D56,F39:F61)</f>
        <v>0</v>
      </c>
      <c r="G59" s="29">
        <f>F59*(material!$D$6*material!$D$9)</f>
        <v>0</v>
      </c>
      <c r="H59" s="28"/>
      <c r="I59" s="28"/>
      <c r="J59" s="28"/>
      <c r="K59" s="28"/>
    </row>
    <row r="60" spans="1:11" x14ac:dyDescent="0.25">
      <c r="A60" s="28"/>
      <c r="B60" s="28"/>
      <c r="C60" s="37"/>
      <c r="D60" s="29"/>
      <c r="E60" s="29"/>
      <c r="F60" s="28">
        <f>SUMIF(A46:A66,material!D57,F40:F62)</f>
        <v>0</v>
      </c>
      <c r="G60" s="29">
        <f>F60*(material!$D$6*material!$D$9)</f>
        <v>0</v>
      </c>
      <c r="H60" s="28"/>
      <c r="I60" s="28"/>
      <c r="J60" s="28"/>
      <c r="K60" s="28"/>
    </row>
    <row r="61" spans="1:11" x14ac:dyDescent="0.25">
      <c r="A61" s="28"/>
      <c r="B61" s="28"/>
      <c r="C61" s="37"/>
      <c r="D61" s="29"/>
      <c r="E61" s="29"/>
      <c r="F61" s="28">
        <f>SUMIF(A47:A66,material!D58,F41:F63)</f>
        <v>0</v>
      </c>
      <c r="G61" s="29">
        <f>F61*(material!$D$6*material!$D$9)</f>
        <v>0</v>
      </c>
      <c r="H61" s="28"/>
      <c r="I61" s="28"/>
      <c r="J61" s="28"/>
      <c r="K61" s="28"/>
    </row>
    <row r="62" spans="1:11" x14ac:dyDescent="0.25">
      <c r="A62" s="28"/>
      <c r="B62" s="28"/>
      <c r="C62" s="37"/>
      <c r="D62" s="29"/>
      <c r="E62" s="29"/>
      <c r="F62" s="28">
        <f>SUMIF(A48:A66,material!D59,F42:F64)</f>
        <v>0</v>
      </c>
      <c r="G62" s="29">
        <f>F62*(material!$D$6*material!$D$9)</f>
        <v>0</v>
      </c>
      <c r="H62" s="28"/>
      <c r="I62" s="28"/>
      <c r="J62" s="28"/>
      <c r="K62" s="28"/>
    </row>
    <row r="63" spans="1:11" x14ac:dyDescent="0.25">
      <c r="A63" s="28"/>
      <c r="B63" s="28"/>
      <c r="C63" s="37"/>
      <c r="D63" s="29"/>
      <c r="E63" s="29"/>
      <c r="F63" s="28">
        <f>SUMIF(A49:A66,material!D60,F43:F65)</f>
        <v>0</v>
      </c>
      <c r="G63" s="29">
        <f>F63*(material!$D$6*material!$D$9)</f>
        <v>0</v>
      </c>
      <c r="H63" s="28"/>
      <c r="I63" s="28"/>
      <c r="J63" s="28"/>
      <c r="K63" s="28"/>
    </row>
    <row r="64" spans="1:11" x14ac:dyDescent="0.25">
      <c r="A64" s="28"/>
      <c r="B64" s="28"/>
      <c r="C64" s="37"/>
      <c r="D64" s="29"/>
      <c r="E64" s="29"/>
      <c r="F64" s="28">
        <f>SUMIF(A50:A66,material!D61,F44:F66)</f>
        <v>0</v>
      </c>
      <c r="G64" s="29">
        <f>F64*(material!$D$6*material!$D$9)</f>
        <v>0</v>
      </c>
      <c r="H64" s="28"/>
      <c r="I64" s="28"/>
      <c r="J64" s="28"/>
      <c r="K64" s="28"/>
    </row>
    <row r="65" spans="1:11" x14ac:dyDescent="0.25">
      <c r="A65" s="28"/>
      <c r="B65" s="28"/>
      <c r="C65" s="37"/>
      <c r="D65" s="29"/>
      <c r="E65" s="29"/>
      <c r="F65" s="28">
        <f>SUMIF(A51:A66,material!D62,D50:D66)</f>
        <v>0</v>
      </c>
      <c r="G65" s="29">
        <f>F65*(material!$D$6*material!$D$9)</f>
        <v>0</v>
      </c>
      <c r="H65" s="28"/>
      <c r="I65" s="28"/>
      <c r="J65" s="28"/>
      <c r="K65" s="28"/>
    </row>
    <row r="66" spans="1:11" x14ac:dyDescent="0.25">
      <c r="A66" s="28"/>
      <c r="B66" s="28"/>
      <c r="C66" s="37"/>
      <c r="D66" s="29"/>
      <c r="E66" s="29"/>
      <c r="F66" s="28">
        <f>SUMIF(A52:A66,material!D63,D51:D66)</f>
        <v>0</v>
      </c>
      <c r="G66" s="29">
        <f>F66*(material!$D$6*material!$D$9)</f>
        <v>0</v>
      </c>
      <c r="H66" s="28"/>
      <c r="I66" s="28"/>
      <c r="J66" s="28"/>
      <c r="K66" s="28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M97"/>
  <sheetViews>
    <sheetView topLeftCell="A3" zoomScaleNormal="100" workbookViewId="0">
      <selection activeCell="W18" sqref="W18"/>
    </sheetView>
  </sheetViews>
  <sheetFormatPr baseColWidth="10" defaultRowHeight="15" x14ac:dyDescent="0.25"/>
  <cols>
    <col min="1" max="1" width="3.7109375" style="28" customWidth="1"/>
    <col min="2" max="2" width="22.5703125" style="28" customWidth="1"/>
    <col min="3" max="3" width="11.7109375" style="29" customWidth="1"/>
    <col min="4" max="4" width="11.7109375" style="37" customWidth="1"/>
    <col min="5" max="6" width="11.42578125" style="29"/>
    <col min="7" max="8" width="11.42578125" style="28"/>
    <col min="9" max="10" width="11.42578125" style="28" customWidth="1"/>
    <col min="11" max="16384" width="11.42578125" style="28"/>
  </cols>
  <sheetData>
    <row r="9" spans="2:9" s="34" customFormat="1" x14ac:dyDescent="0.25">
      <c r="B9" s="47" t="s">
        <v>59</v>
      </c>
      <c r="C9" s="31"/>
      <c r="D9" s="89" t="s">
        <v>60</v>
      </c>
      <c r="E9" s="89"/>
      <c r="F9" s="31"/>
      <c r="G9" s="89" t="s">
        <v>61</v>
      </c>
      <c r="H9" s="89"/>
    </row>
    <row r="11" spans="2:9" x14ac:dyDescent="0.25">
      <c r="B11" s="48">
        <f>E87</f>
        <v>2.7914943750000001</v>
      </c>
      <c r="C11" s="29" t="s">
        <v>55</v>
      </c>
      <c r="D11" s="90">
        <f>F87</f>
        <v>3.2123260522460941</v>
      </c>
      <c r="E11" s="91"/>
      <c r="F11" s="29" t="s">
        <v>55</v>
      </c>
      <c r="G11" s="90">
        <f>G87</f>
        <v>3.9267999902343749</v>
      </c>
      <c r="H11" s="91"/>
      <c r="I11" s="29" t="s">
        <v>55</v>
      </c>
    </row>
    <row r="12" spans="2:9" x14ac:dyDescent="0.25">
      <c r="B12" s="49"/>
      <c r="D12" s="50"/>
      <c r="E12" s="47"/>
      <c r="G12" s="49"/>
      <c r="H12" s="47"/>
      <c r="I12" s="29"/>
    </row>
    <row r="13" spans="2:9" x14ac:dyDescent="0.25">
      <c r="B13" s="51">
        <f>E69</f>
        <v>1.47</v>
      </c>
      <c r="C13" s="29" t="s">
        <v>56</v>
      </c>
      <c r="D13" s="88">
        <f>F69</f>
        <v>1.754375</v>
      </c>
      <c r="E13" s="88"/>
      <c r="F13" s="29" t="s">
        <v>56</v>
      </c>
      <c r="G13" s="88">
        <f>G69</f>
        <v>2.23875</v>
      </c>
      <c r="H13" s="88"/>
      <c r="I13" s="29" t="s">
        <v>56</v>
      </c>
    </row>
    <row r="14" spans="2:9" x14ac:dyDescent="0.25">
      <c r="B14" s="51">
        <f>B11*$C$24</f>
        <v>1395.7471875000001</v>
      </c>
      <c r="C14" s="29" t="s">
        <v>51</v>
      </c>
      <c r="D14" s="88">
        <f>D11*$C$24</f>
        <v>1606.1630261230471</v>
      </c>
      <c r="E14" s="88"/>
      <c r="F14" s="29" t="s">
        <v>51</v>
      </c>
      <c r="G14" s="88">
        <f>G11*$C$24</f>
        <v>1963.3999951171875</v>
      </c>
      <c r="H14" s="88"/>
      <c r="I14" s="29" t="s">
        <v>51</v>
      </c>
    </row>
    <row r="15" spans="2:9" x14ac:dyDescent="0.25">
      <c r="B15" s="51">
        <f>E70</f>
        <v>735</v>
      </c>
      <c r="C15" s="29" t="s">
        <v>52</v>
      </c>
      <c r="D15" s="88">
        <f>F70</f>
        <v>877.1875</v>
      </c>
      <c r="E15" s="88"/>
      <c r="F15" s="29" t="s">
        <v>52</v>
      </c>
      <c r="G15" s="88">
        <f>G70</f>
        <v>1119.375</v>
      </c>
      <c r="H15" s="88"/>
      <c r="I15" s="29" t="s">
        <v>52</v>
      </c>
    </row>
    <row r="16" spans="2:9" x14ac:dyDescent="0.25">
      <c r="B16" s="49">
        <f>B14-B15</f>
        <v>660.74718750000011</v>
      </c>
      <c r="C16" s="29" t="s">
        <v>54</v>
      </c>
      <c r="D16" s="90">
        <f>D14-D15</f>
        <v>728.97552612304708</v>
      </c>
      <c r="E16" s="90"/>
      <c r="F16" s="29" t="s">
        <v>54</v>
      </c>
      <c r="G16" s="90">
        <f>G14-G15</f>
        <v>844.02499511718747</v>
      </c>
      <c r="H16" s="90"/>
      <c r="I16" s="29" t="s">
        <v>54</v>
      </c>
    </row>
    <row r="17" spans="2:13" x14ac:dyDescent="0.25">
      <c r="B17" s="51">
        <f>(B16*100)/B14</f>
        <v>47.340033597595919</v>
      </c>
      <c r="C17" s="29" t="s">
        <v>53</v>
      </c>
      <c r="D17" s="88">
        <f>(D16*100)/D14</f>
        <v>45.386147873335538</v>
      </c>
      <c r="E17" s="88"/>
      <c r="F17" s="29" t="s">
        <v>53</v>
      </c>
      <c r="G17" s="88">
        <f>(G16*100)/G14</f>
        <v>42.987928960792885</v>
      </c>
      <c r="H17" s="88"/>
      <c r="I17" s="29" t="s">
        <v>53</v>
      </c>
    </row>
    <row r="18" spans="2:13" x14ac:dyDescent="0.25">
      <c r="B18" s="51"/>
      <c r="D18" s="52"/>
      <c r="E18" s="51"/>
      <c r="G18" s="51"/>
      <c r="H18" s="51"/>
    </row>
    <row r="19" spans="2:13" x14ac:dyDescent="0.25">
      <c r="C19" s="29" t="s">
        <v>57</v>
      </c>
      <c r="D19" s="37" t="s">
        <v>58</v>
      </c>
    </row>
    <row r="20" spans="2:13" x14ac:dyDescent="0.25">
      <c r="B20" s="28" t="s">
        <v>11</v>
      </c>
      <c r="C20" s="29">
        <f>mycut!D19</f>
        <v>250</v>
      </c>
      <c r="D20" s="46">
        <f>C20-40</f>
        <v>210</v>
      </c>
      <c r="E20" s="29" t="s">
        <v>18</v>
      </c>
      <c r="F20" s="29" t="str">
        <f>mycut!G19</f>
        <v>C-Welle 4 mm</v>
      </c>
      <c r="G20" s="28">
        <f>VLOOKUP(F20,B32:C36,2,FALSE)</f>
        <v>4</v>
      </c>
      <c r="H20" s="28" t="s">
        <v>15</v>
      </c>
      <c r="I20" s="28" t="s">
        <v>2</v>
      </c>
      <c r="J20" s="28">
        <v>1</v>
      </c>
      <c r="K20" s="28" t="s">
        <v>97</v>
      </c>
    </row>
    <row r="21" spans="2:13" x14ac:dyDescent="0.25">
      <c r="B21" s="28" t="s">
        <v>9</v>
      </c>
      <c r="C21" s="29">
        <f>mycut!D21</f>
        <v>175</v>
      </c>
      <c r="D21" s="46">
        <f>C21-40</f>
        <v>135</v>
      </c>
      <c r="E21" s="29" t="s">
        <v>19</v>
      </c>
      <c r="F21" s="29" t="str">
        <f>mycut!G21</f>
        <v>braun</v>
      </c>
      <c r="I21" s="28" t="s">
        <v>3</v>
      </c>
      <c r="J21" s="28">
        <v>2</v>
      </c>
      <c r="K21" s="28" t="s">
        <v>101</v>
      </c>
    </row>
    <row r="22" spans="2:13" x14ac:dyDescent="0.25">
      <c r="B22" s="28" t="s">
        <v>10</v>
      </c>
      <c r="C22" s="29">
        <f>mycut!D23</f>
        <v>20</v>
      </c>
      <c r="D22" s="46">
        <f>C22-(2*G20)</f>
        <v>12</v>
      </c>
      <c r="E22" s="29" t="s">
        <v>80</v>
      </c>
      <c r="F22" s="29" t="str">
        <f>mycut!G23</f>
        <v>kein Druck</v>
      </c>
      <c r="I22" s="28" t="s">
        <v>4</v>
      </c>
      <c r="J22" s="28">
        <v>3</v>
      </c>
      <c r="K22" s="28" t="s">
        <v>92</v>
      </c>
      <c r="M22" s="28" t="s">
        <v>114</v>
      </c>
    </row>
    <row r="23" spans="2:13" x14ac:dyDescent="0.25">
      <c r="B23" s="28" t="s">
        <v>20</v>
      </c>
      <c r="C23" s="29">
        <f>mycut!D25</f>
        <v>5</v>
      </c>
      <c r="E23" s="29" t="s">
        <v>22</v>
      </c>
      <c r="F23" s="29" t="str">
        <f>mycut!G31</f>
        <v>aussen oder innen</v>
      </c>
      <c r="J23" s="28" t="s">
        <v>117</v>
      </c>
      <c r="K23" s="28" t="s">
        <v>97</v>
      </c>
      <c r="M23" s="28" t="s">
        <v>66</v>
      </c>
    </row>
    <row r="24" spans="2:13" x14ac:dyDescent="0.25">
      <c r="B24" s="28" t="s">
        <v>23</v>
      </c>
      <c r="C24" s="44">
        <f>mycut!D27</f>
        <v>500</v>
      </c>
      <c r="E24" s="29" t="s">
        <v>29</v>
      </c>
      <c r="F24" s="29" t="str">
        <f>mycut!D31</f>
        <v>cooler Kleber</v>
      </c>
      <c r="J24" s="28" t="s">
        <v>81</v>
      </c>
      <c r="K24" s="28" t="s">
        <v>91</v>
      </c>
      <c r="M24" s="28" t="s">
        <v>82</v>
      </c>
    </row>
    <row r="25" spans="2:13" x14ac:dyDescent="0.25">
      <c r="B25" s="28" t="s">
        <v>21</v>
      </c>
      <c r="C25" s="43">
        <f>(C20*C21)*1.3/1000000</f>
        <v>5.6875000000000002E-2</v>
      </c>
      <c r="D25" s="37" t="s">
        <v>26</v>
      </c>
      <c r="E25" s="29" t="s">
        <v>3</v>
      </c>
      <c r="F25" s="29" t="str">
        <f>mycut!G25</f>
        <v>kein Druck</v>
      </c>
      <c r="G25" s="28">
        <f>IF(facts!F22=facts!K22,1,0)</f>
        <v>0</v>
      </c>
      <c r="H25" s="28">
        <f>IF(OR(F21=I22,F21=I20),1,0)</f>
        <v>1</v>
      </c>
      <c r="J25" s="28">
        <f>SUM(G25:I25)</f>
        <v>1</v>
      </c>
      <c r="K25" s="28" t="s">
        <v>97</v>
      </c>
      <c r="M25" s="28" t="s">
        <v>84</v>
      </c>
    </row>
    <row r="26" spans="2:13" x14ac:dyDescent="0.25">
      <c r="B26" s="28" t="s">
        <v>30</v>
      </c>
      <c r="C26" s="43">
        <f>C25*C23</f>
        <v>0.28437499999999999</v>
      </c>
      <c r="K26" s="28" t="s">
        <v>90</v>
      </c>
      <c r="M26" s="28" t="s">
        <v>67</v>
      </c>
    </row>
    <row r="27" spans="2:13" x14ac:dyDescent="0.25">
      <c r="B27" s="28" t="s">
        <v>119</v>
      </c>
      <c r="C27" s="29">
        <v>26</v>
      </c>
      <c r="D27" s="37">
        <v>3600</v>
      </c>
      <c r="F27" s="28" t="s">
        <v>83</v>
      </c>
      <c r="K27" s="28" t="s">
        <v>112</v>
      </c>
    </row>
    <row r="28" spans="2:13" x14ac:dyDescent="0.25">
      <c r="B28" s="28" t="s">
        <v>118</v>
      </c>
      <c r="C28" s="29">
        <f>C27/C26</f>
        <v>91.428571428571431</v>
      </c>
    </row>
    <row r="29" spans="2:13" x14ac:dyDescent="0.25">
      <c r="B29" s="28" t="s">
        <v>120</v>
      </c>
      <c r="C29" s="29">
        <f>3600/C28</f>
        <v>39.375</v>
      </c>
    </row>
    <row r="31" spans="2:13" s="32" customFormat="1" x14ac:dyDescent="0.25">
      <c r="B31" s="53" t="s">
        <v>28</v>
      </c>
      <c r="C31" s="32" t="s">
        <v>15</v>
      </c>
      <c r="E31" s="32" t="s">
        <v>2</v>
      </c>
      <c r="G31" s="32" t="s">
        <v>3</v>
      </c>
      <c r="I31" s="32" t="s">
        <v>4</v>
      </c>
      <c r="K31" s="50">
        <f>SUM(K32:K36)</f>
        <v>0.34125</v>
      </c>
    </row>
    <row r="32" spans="2:13" x14ac:dyDescent="0.25">
      <c r="B32" s="28" t="s">
        <v>62</v>
      </c>
      <c r="C32" s="29">
        <v>1.5</v>
      </c>
      <c r="D32" s="37">
        <f>IF(F$20=B32,C$26,0)</f>
        <v>0</v>
      </c>
      <c r="E32" s="29">
        <v>1</v>
      </c>
      <c r="F32" s="29">
        <f>IF(E31=F21,D32*E32,0)</f>
        <v>0</v>
      </c>
      <c r="G32" s="29">
        <v>1.2</v>
      </c>
      <c r="H32" s="29">
        <f>IF($F$21=G$31,$D32*G32,0)</f>
        <v>0</v>
      </c>
      <c r="I32" s="29">
        <v>2.4</v>
      </c>
      <c r="J32" s="29">
        <f>IF($F$21=I$31,$D32*I32,0)</f>
        <v>0</v>
      </c>
      <c r="K32" s="42">
        <f>SUM(F32,H32,J32)</f>
        <v>0</v>
      </c>
    </row>
    <row r="33" spans="2:11" x14ac:dyDescent="0.25">
      <c r="B33" s="28" t="s">
        <v>122</v>
      </c>
      <c r="C33" s="29">
        <v>3</v>
      </c>
      <c r="D33" s="37">
        <f>IF(F$20=B33,C$26,0)</f>
        <v>0</v>
      </c>
      <c r="E33" s="29">
        <v>1.6</v>
      </c>
      <c r="F33" s="29">
        <f>IF($F$21=E$31,$D33*E33,0)</f>
        <v>0</v>
      </c>
      <c r="G33" s="29">
        <v>1.8</v>
      </c>
      <c r="H33" s="29">
        <f>IF($F$21=G$31,$D33*G33,0)</f>
        <v>0</v>
      </c>
      <c r="I33" s="29">
        <v>3.8</v>
      </c>
      <c r="J33" s="29">
        <f>IF($F$21=I$31,$D33*I33,0)</f>
        <v>0</v>
      </c>
      <c r="K33" s="42">
        <f>SUM(F33,H33,J33)</f>
        <v>0</v>
      </c>
    </row>
    <row r="34" spans="2:11" x14ac:dyDescent="0.25">
      <c r="B34" s="28" t="s">
        <v>63</v>
      </c>
      <c r="C34" s="29">
        <v>4</v>
      </c>
      <c r="D34" s="37">
        <f>IF(F$20=B34,C$26,0)</f>
        <v>0.28437499999999999</v>
      </c>
      <c r="E34" s="29">
        <v>1.2</v>
      </c>
      <c r="F34" s="29">
        <f>IF($F$21=E$31,$D34*E34,0)</f>
        <v>0.34125</v>
      </c>
      <c r="G34" s="29">
        <v>1.4</v>
      </c>
      <c r="H34" s="29">
        <f>IF($F$21=G$31,$D34*G34,0)</f>
        <v>0</v>
      </c>
      <c r="I34" s="29">
        <v>2.8</v>
      </c>
      <c r="J34" s="29">
        <f>IF($F$21=I$31,$D34*I34,0)</f>
        <v>0</v>
      </c>
      <c r="K34" s="42">
        <f>SUM(F34,H34,J34)</f>
        <v>0.34125</v>
      </c>
    </row>
    <row r="35" spans="2:11" x14ac:dyDescent="0.25">
      <c r="B35" s="28" t="s">
        <v>121</v>
      </c>
      <c r="C35" s="29">
        <v>4</v>
      </c>
      <c r="D35" s="37">
        <f>IF(F$20=B35,C$26,0)</f>
        <v>0</v>
      </c>
      <c r="E35" s="29">
        <v>1.8</v>
      </c>
      <c r="F35" s="29">
        <f>IF($F$21=E$31,$D35*E35,0)</f>
        <v>0</v>
      </c>
      <c r="G35" s="29">
        <v>2</v>
      </c>
      <c r="H35" s="29">
        <f>IF($F$21=G$31,$D35*G35,0)</f>
        <v>0</v>
      </c>
      <c r="I35" s="44">
        <v>1000000</v>
      </c>
      <c r="J35" s="29">
        <f>IF($F$21=I$31,$D35*I35,0)</f>
        <v>0</v>
      </c>
      <c r="K35" s="42">
        <f t="shared" ref="K35:K36" si="0">SUM(F35,H35,J35)</f>
        <v>0</v>
      </c>
    </row>
    <row r="36" spans="2:11" x14ac:dyDescent="0.25">
      <c r="B36" s="28" t="s">
        <v>123</v>
      </c>
      <c r="C36" s="29">
        <v>6.3</v>
      </c>
      <c r="D36" s="37">
        <f>IF(F$20=B36,C$26,0)</f>
        <v>0</v>
      </c>
      <c r="E36" s="29">
        <v>2.4</v>
      </c>
      <c r="F36" s="29">
        <f>IF($F$21=E$31,$D36*E36,0)</f>
        <v>0</v>
      </c>
      <c r="G36" s="44">
        <v>1000000</v>
      </c>
      <c r="H36" s="29">
        <f>IF($F$21=G$31,$D36*G36,0)</f>
        <v>0</v>
      </c>
      <c r="I36" s="44">
        <v>1000000</v>
      </c>
      <c r="J36" s="29">
        <f>IF($F$21=I$31,$D36*I36,0)</f>
        <v>0</v>
      </c>
      <c r="K36" s="42">
        <f t="shared" si="0"/>
        <v>0</v>
      </c>
    </row>
    <row r="38" spans="2:11" x14ac:dyDescent="0.25">
      <c r="B38" s="34" t="s">
        <v>31</v>
      </c>
      <c r="C38" s="31" t="s">
        <v>12</v>
      </c>
      <c r="D38" s="54">
        <f>SUM(D40:D50)</f>
        <v>1.1287499999999999</v>
      </c>
      <c r="E38" s="31" t="s">
        <v>13</v>
      </c>
      <c r="F38" s="31">
        <f>SUM(F40:F50)</f>
        <v>1.413125</v>
      </c>
      <c r="G38" s="31" t="s">
        <v>14</v>
      </c>
      <c r="H38" s="31">
        <f>SUM(H40:H50)</f>
        <v>1.8975</v>
      </c>
      <c r="K38" s="55">
        <v>1</v>
      </c>
    </row>
    <row r="39" spans="2:11" x14ac:dyDescent="0.25">
      <c r="C39" s="92"/>
      <c r="D39" s="92"/>
      <c r="E39" s="92"/>
      <c r="F39" s="92"/>
      <c r="G39" s="92"/>
      <c r="H39" s="92"/>
      <c r="K39" s="55">
        <v>2</v>
      </c>
    </row>
    <row r="40" spans="2:11" x14ac:dyDescent="0.25">
      <c r="B40" s="28" t="s">
        <v>0</v>
      </c>
      <c r="C40" s="29">
        <v>150</v>
      </c>
      <c r="D40" s="37">
        <f>C40/$C$24</f>
        <v>0.3</v>
      </c>
      <c r="E40" s="29">
        <v>150</v>
      </c>
      <c r="F40" s="29">
        <f>E40/$C$24</f>
        <v>0.3</v>
      </c>
      <c r="G40" s="29">
        <v>150</v>
      </c>
      <c r="H40" s="29">
        <f>G40/$C$24</f>
        <v>0.3</v>
      </c>
      <c r="K40" s="55">
        <v>3</v>
      </c>
    </row>
    <row r="41" spans="2:11" x14ac:dyDescent="0.25">
      <c r="B41" s="28" t="s">
        <v>1</v>
      </c>
      <c r="C41" s="29">
        <v>2</v>
      </c>
      <c r="D41" s="37">
        <f>$C$26*C41</f>
        <v>0.56874999999999998</v>
      </c>
      <c r="E41" s="29">
        <v>3</v>
      </c>
      <c r="F41" s="29">
        <f>$C$26*E41</f>
        <v>0.85312499999999991</v>
      </c>
      <c r="G41" s="29">
        <v>4</v>
      </c>
      <c r="H41" s="29">
        <f>$C$26*G41</f>
        <v>1.1375</v>
      </c>
      <c r="K41" s="55">
        <v>4</v>
      </c>
    </row>
    <row r="42" spans="2:11" x14ac:dyDescent="0.25">
      <c r="B42" s="28" t="s">
        <v>25</v>
      </c>
      <c r="C42" s="29">
        <v>0</v>
      </c>
      <c r="D42" s="37">
        <f>C42/$C$24</f>
        <v>0</v>
      </c>
      <c r="E42" s="29">
        <v>0</v>
      </c>
      <c r="F42" s="29">
        <f>E42/$C$24</f>
        <v>0</v>
      </c>
      <c r="G42" s="29">
        <v>0</v>
      </c>
      <c r="H42" s="29">
        <f>G42/$C$24</f>
        <v>0</v>
      </c>
      <c r="K42" s="55">
        <v>5</v>
      </c>
    </row>
    <row r="43" spans="2:11" x14ac:dyDescent="0.25">
      <c r="B43" s="28" t="s">
        <v>24</v>
      </c>
      <c r="C43" s="43">
        <v>0.05</v>
      </c>
      <c r="D43" s="56">
        <f>C43*($C$23-1)</f>
        <v>0.2</v>
      </c>
      <c r="E43" s="43">
        <v>0.05</v>
      </c>
      <c r="F43" s="56">
        <f>E43*($C$23-1)</f>
        <v>0.2</v>
      </c>
      <c r="G43" s="43">
        <v>0.1</v>
      </c>
      <c r="H43" s="56">
        <f>G43*($C$23-1)</f>
        <v>0.4</v>
      </c>
      <c r="K43" s="55">
        <v>6</v>
      </c>
    </row>
    <row r="44" spans="2:11" x14ac:dyDescent="0.25">
      <c r="C44" s="43"/>
      <c r="D44" s="56"/>
      <c r="E44" s="43"/>
      <c r="F44" s="56"/>
      <c r="G44" s="43"/>
      <c r="H44" s="56"/>
      <c r="K44" s="55">
        <v>7</v>
      </c>
    </row>
    <row r="45" spans="2:11" x14ac:dyDescent="0.25">
      <c r="B45" s="28" t="s">
        <v>114</v>
      </c>
      <c r="C45" s="43"/>
      <c r="D45" s="56">
        <v>0</v>
      </c>
      <c r="E45" s="43"/>
      <c r="F45" s="56">
        <v>0</v>
      </c>
      <c r="G45" s="43"/>
      <c r="H45" s="56">
        <v>0</v>
      </c>
      <c r="K45" s="55">
        <v>8</v>
      </c>
    </row>
    <row r="46" spans="2:11" x14ac:dyDescent="0.25">
      <c r="B46" s="28" t="s">
        <v>66</v>
      </c>
      <c r="C46" s="43"/>
      <c r="D46" s="56">
        <f>IF($F$24=$B46,0.06,0)</f>
        <v>0.06</v>
      </c>
      <c r="E46" s="43"/>
      <c r="F46" s="56">
        <f>IF($F$24=$B46,0.06,0)</f>
        <v>0.06</v>
      </c>
      <c r="G46" s="43"/>
      <c r="H46" s="56">
        <f>IF($F$24=$B46,0.06,0)</f>
        <v>0.06</v>
      </c>
      <c r="K46" s="55">
        <v>9</v>
      </c>
    </row>
    <row r="47" spans="2:11" x14ac:dyDescent="0.25">
      <c r="B47" s="28" t="s">
        <v>67</v>
      </c>
      <c r="C47" s="43">
        <v>5.0000000000000001E-3</v>
      </c>
      <c r="D47" s="56">
        <f>IF($F$24=$B47,$C$47*$C$20,0)</f>
        <v>0</v>
      </c>
      <c r="E47" s="43"/>
      <c r="F47" s="56">
        <f>IF($F$24=$B47,$C$47*$C$20,0)</f>
        <v>0</v>
      </c>
      <c r="G47" s="43"/>
      <c r="H47" s="56">
        <f>IF($F$24=$B47,$C$47*$C$20,0)</f>
        <v>0</v>
      </c>
      <c r="K47" s="55">
        <v>10</v>
      </c>
    </row>
    <row r="48" spans="2:11" x14ac:dyDescent="0.25">
      <c r="B48" s="28" t="s">
        <v>82</v>
      </c>
      <c r="C48" s="43">
        <f>ROUNDUP(C20/250, 0)</f>
        <v>1</v>
      </c>
      <c r="D48" s="56">
        <f>IF($B$48=$F$24,$C$48*$I$48,0)</f>
        <v>0</v>
      </c>
      <c r="E48" s="43"/>
      <c r="F48" s="56">
        <f>IF($B$48=$F$24,$C$48*$I$48,0)</f>
        <v>0</v>
      </c>
      <c r="G48" s="43"/>
      <c r="H48" s="56">
        <f>IF($B$48=$F$24,$C$48*$I$48,0)</f>
        <v>0</v>
      </c>
      <c r="I48" s="28">
        <v>0.65</v>
      </c>
      <c r="K48" s="55">
        <v>11</v>
      </c>
    </row>
    <row r="49" spans="2:11" x14ac:dyDescent="0.25">
      <c r="B49" s="28" t="s">
        <v>84</v>
      </c>
      <c r="C49" s="43">
        <v>100</v>
      </c>
      <c r="D49" s="56">
        <f>IF($B$49=$F$24,($C$49/$C$24)+($C$20*$I$49)+$J$49,0)</f>
        <v>0</v>
      </c>
      <c r="E49" s="43"/>
      <c r="F49" s="56">
        <f>IF($B$49=$F$24,($C$49/$C$24)+($C$20*$I$49)+$J$49,0)</f>
        <v>0</v>
      </c>
      <c r="G49" s="43"/>
      <c r="H49" s="56">
        <f>IF($B$49=$F$24,($C$49/$C$24)+($C$20*$I$49)+$J$49,0)</f>
        <v>0</v>
      </c>
      <c r="I49" s="28">
        <v>5.0000000000000001E-4</v>
      </c>
      <c r="J49" s="28">
        <v>0.5</v>
      </c>
      <c r="K49" s="55">
        <v>12</v>
      </c>
    </row>
    <row r="50" spans="2:11" x14ac:dyDescent="0.25">
      <c r="B50" s="28" t="s">
        <v>116</v>
      </c>
      <c r="C50" s="43">
        <f>I50/C24</f>
        <v>1</v>
      </c>
      <c r="D50" s="56">
        <f>IF(mycut!D29="nein",0,$C50)</f>
        <v>0</v>
      </c>
      <c r="E50" s="43"/>
      <c r="F50" s="56">
        <f>IF(mycut!D29="nein",0,$C50)</f>
        <v>0</v>
      </c>
      <c r="G50" s="43"/>
      <c r="H50" s="56">
        <f>IF(mycut!D29="nein",0,$C50)</f>
        <v>0</v>
      </c>
      <c r="I50" s="28">
        <v>500</v>
      </c>
      <c r="K50" s="55">
        <v>13</v>
      </c>
    </row>
    <row r="51" spans="2:11" x14ac:dyDescent="0.25">
      <c r="C51" s="43"/>
      <c r="D51" s="56"/>
      <c r="E51" s="43"/>
      <c r="F51" s="43"/>
      <c r="G51" s="43"/>
      <c r="H51" s="43"/>
      <c r="K51" s="55">
        <v>14</v>
      </c>
    </row>
    <row r="52" spans="2:11" x14ac:dyDescent="0.25">
      <c r="C52" s="43"/>
      <c r="D52" s="56"/>
      <c r="E52" s="43"/>
      <c r="F52" s="43"/>
      <c r="G52" s="43"/>
      <c r="H52" s="43"/>
      <c r="K52" s="55">
        <v>15</v>
      </c>
    </row>
    <row r="53" spans="2:11" x14ac:dyDescent="0.25">
      <c r="B53" s="28" t="s">
        <v>37</v>
      </c>
      <c r="C53" s="43"/>
      <c r="D53" s="56">
        <f>C25*G53</f>
        <v>5.6875000000000002E-2</v>
      </c>
      <c r="E53" s="43">
        <f>SUM(E54:E57)</f>
        <v>0</v>
      </c>
      <c r="F53" s="57">
        <f>SUM(E53,E64)</f>
        <v>0</v>
      </c>
      <c r="G53" s="44">
        <f>mycut!G29</f>
        <v>1</v>
      </c>
      <c r="H53" s="43" t="s">
        <v>109</v>
      </c>
      <c r="K53" s="55">
        <v>16</v>
      </c>
    </row>
    <row r="54" spans="2:11" x14ac:dyDescent="0.25">
      <c r="B54" s="28" t="s">
        <v>89</v>
      </c>
      <c r="C54" s="43">
        <v>0</v>
      </c>
      <c r="D54" s="56">
        <f>C54/$C$24</f>
        <v>0</v>
      </c>
      <c r="E54" s="43">
        <f>IF($F$22=B54,D54,0)</f>
        <v>0</v>
      </c>
      <c r="F54" s="43"/>
      <c r="G54" s="43"/>
      <c r="H54" s="43"/>
      <c r="K54" s="55">
        <v>17</v>
      </c>
    </row>
    <row r="55" spans="2:11" x14ac:dyDescent="0.25">
      <c r="B55" s="28" t="s">
        <v>91</v>
      </c>
      <c r="C55" s="30">
        <v>100</v>
      </c>
      <c r="D55" s="56">
        <f t="shared" ref="D55:D57" si="1">C55/$C$24</f>
        <v>0.2</v>
      </c>
      <c r="E55" s="43">
        <f>IF($F$25=B55,D55,0)</f>
        <v>0</v>
      </c>
      <c r="F55" s="43"/>
      <c r="G55" s="43"/>
      <c r="H55" s="43"/>
      <c r="K55" s="55">
        <v>18</v>
      </c>
    </row>
    <row r="56" spans="2:11" x14ac:dyDescent="0.25">
      <c r="B56" s="28" t="s">
        <v>101</v>
      </c>
      <c r="C56" s="29">
        <v>100</v>
      </c>
      <c r="D56" s="56">
        <f t="shared" si="1"/>
        <v>0.2</v>
      </c>
      <c r="E56" s="43">
        <f t="shared" ref="E56:E57" si="2">IF($F$22=B56,D56,0)</f>
        <v>0</v>
      </c>
      <c r="F56" s="43"/>
      <c r="G56" s="43"/>
      <c r="H56" s="43"/>
      <c r="K56" s="55">
        <v>19</v>
      </c>
    </row>
    <row r="57" spans="2:11" x14ac:dyDescent="0.25">
      <c r="B57" s="28" t="s">
        <v>92</v>
      </c>
      <c r="C57" s="29">
        <v>150</v>
      </c>
      <c r="D57" s="56">
        <f t="shared" si="1"/>
        <v>0.3</v>
      </c>
      <c r="E57" s="43">
        <f t="shared" si="2"/>
        <v>0</v>
      </c>
      <c r="F57" s="43"/>
      <c r="G57" s="43"/>
      <c r="H57" s="43"/>
      <c r="K57" s="55">
        <v>20</v>
      </c>
    </row>
    <row r="58" spans="2:11" x14ac:dyDescent="0.25">
      <c r="B58" s="28" t="s">
        <v>38</v>
      </c>
      <c r="D58" s="56"/>
      <c r="E58" s="43">
        <f>SUM(E59:E63)</f>
        <v>0</v>
      </c>
      <c r="F58" s="43"/>
      <c r="G58" s="43"/>
      <c r="H58" s="43"/>
      <c r="K58" s="55">
        <v>21</v>
      </c>
    </row>
    <row r="59" spans="2:11" x14ac:dyDescent="0.25">
      <c r="B59" s="28" t="s">
        <v>90</v>
      </c>
      <c r="C59" s="29" t="str">
        <f>mycut!G27</f>
        <v>kein Druck</v>
      </c>
      <c r="D59" s="56"/>
      <c r="E59" s="43">
        <f>IF(C59=B59,J89,0)</f>
        <v>0</v>
      </c>
      <c r="F59" s="43"/>
      <c r="G59" s="43"/>
      <c r="H59" s="43"/>
      <c r="K59" s="55">
        <v>22</v>
      </c>
    </row>
    <row r="60" spans="2:11" x14ac:dyDescent="0.25">
      <c r="B60" s="28" t="s">
        <v>112</v>
      </c>
      <c r="C60" s="29" t="str">
        <f>mycut!G27</f>
        <v>kein Druck</v>
      </c>
      <c r="D60" s="56"/>
      <c r="E60" s="43">
        <f>IF(C60=B60,K89,0)</f>
        <v>0</v>
      </c>
      <c r="F60" s="43"/>
      <c r="G60" s="43"/>
      <c r="H60" s="43"/>
      <c r="K60" s="55">
        <v>23</v>
      </c>
    </row>
    <row r="61" spans="2:11" x14ac:dyDescent="0.25">
      <c r="B61" s="28" t="s">
        <v>101</v>
      </c>
      <c r="C61" s="29">
        <v>5</v>
      </c>
      <c r="D61" s="56">
        <f>C61*$D$53</f>
        <v>0.28437499999999999</v>
      </c>
      <c r="E61" s="43">
        <f>IF($F$22=B61,D61,0)</f>
        <v>0</v>
      </c>
      <c r="F61" s="43"/>
      <c r="G61" s="43"/>
      <c r="H61" s="43"/>
      <c r="K61" s="55">
        <v>24</v>
      </c>
    </row>
    <row r="62" spans="2:11" x14ac:dyDescent="0.25">
      <c r="B62" s="28" t="s">
        <v>92</v>
      </c>
      <c r="C62" s="29">
        <v>7</v>
      </c>
      <c r="D62" s="56">
        <f>C62*$D$53</f>
        <v>0.39812500000000001</v>
      </c>
      <c r="E62" s="43">
        <f>IF($F$22=B62,D62,0)</f>
        <v>0</v>
      </c>
      <c r="F62" s="43"/>
      <c r="G62" s="43"/>
      <c r="H62" s="43"/>
      <c r="K62" s="55">
        <v>25</v>
      </c>
    </row>
    <row r="63" spans="2:11" x14ac:dyDescent="0.25">
      <c r="B63" s="28" t="s">
        <v>91</v>
      </c>
      <c r="C63" s="29">
        <v>7</v>
      </c>
      <c r="D63" s="56">
        <f>C62*$D$53</f>
        <v>0.39812500000000001</v>
      </c>
      <c r="E63" s="43">
        <f>IF($F$25=B63,D63,0)</f>
        <v>0</v>
      </c>
      <c r="F63" s="43"/>
      <c r="G63" s="43"/>
      <c r="H63" s="43"/>
      <c r="K63" s="55">
        <v>26</v>
      </c>
    </row>
    <row r="64" spans="2:11" x14ac:dyDescent="0.25">
      <c r="B64" s="28" t="s">
        <v>27</v>
      </c>
      <c r="D64" s="56"/>
      <c r="E64" s="43">
        <f>SUM(E65:E66)</f>
        <v>0</v>
      </c>
      <c r="F64" s="43"/>
      <c r="G64" s="43" t="s">
        <v>89</v>
      </c>
      <c r="H64" s="43"/>
      <c r="K64" s="55">
        <v>27</v>
      </c>
    </row>
    <row r="65" spans="2:11" x14ac:dyDescent="0.25">
      <c r="B65" s="28" t="s">
        <v>64</v>
      </c>
      <c r="C65" s="43"/>
      <c r="D65" s="56"/>
      <c r="E65" s="43">
        <f>IF($F$23=B65,E58,0)</f>
        <v>0</v>
      </c>
      <c r="F65" s="43"/>
      <c r="G65" s="43" t="s">
        <v>64</v>
      </c>
      <c r="H65" s="43"/>
      <c r="K65" s="55">
        <v>28</v>
      </c>
    </row>
    <row r="66" spans="2:11" x14ac:dyDescent="0.25">
      <c r="B66" s="28" t="s">
        <v>65</v>
      </c>
      <c r="C66" s="43"/>
      <c r="D66" s="56"/>
      <c r="E66" s="43">
        <f>IF($F$23=B66,E58*2,0)</f>
        <v>0</v>
      </c>
      <c r="F66" s="43"/>
      <c r="G66" s="43" t="s">
        <v>65</v>
      </c>
      <c r="H66" s="43"/>
      <c r="K66" s="55">
        <v>29</v>
      </c>
    </row>
    <row r="67" spans="2:11" x14ac:dyDescent="0.25">
      <c r="C67" s="43"/>
      <c r="D67" s="56"/>
      <c r="E67" s="43"/>
      <c r="F67" s="43"/>
      <c r="G67" s="43"/>
      <c r="H67" s="43"/>
      <c r="K67" s="55">
        <v>30</v>
      </c>
    </row>
    <row r="68" spans="2:11" x14ac:dyDescent="0.25">
      <c r="B68" s="34" t="s">
        <v>47</v>
      </c>
      <c r="C68" s="43"/>
      <c r="D68" s="56"/>
      <c r="E68" s="43" t="s">
        <v>36</v>
      </c>
      <c r="F68" s="43" t="s">
        <v>34</v>
      </c>
      <c r="G68" s="28" t="s">
        <v>35</v>
      </c>
      <c r="K68" s="55">
        <v>31</v>
      </c>
    </row>
    <row r="69" spans="2:11" x14ac:dyDescent="0.25">
      <c r="B69" s="28" t="s">
        <v>33</v>
      </c>
      <c r="C69" s="28"/>
      <c r="D69" s="32"/>
      <c r="E69" s="43">
        <f>SUM(K31,D38,F53)</f>
        <v>1.47</v>
      </c>
      <c r="F69" s="43">
        <f>SUM(K31,F38,F53)</f>
        <v>1.754375</v>
      </c>
      <c r="G69" s="43">
        <f>SUM(K31,H38,F53)</f>
        <v>2.23875</v>
      </c>
      <c r="K69" s="55">
        <v>32</v>
      </c>
    </row>
    <row r="70" spans="2:11" x14ac:dyDescent="0.25">
      <c r="B70" s="28" t="s">
        <v>32</v>
      </c>
      <c r="C70" s="43"/>
      <c r="D70" s="56"/>
      <c r="E70" s="29">
        <f>$C$24*E69</f>
        <v>735</v>
      </c>
      <c r="F70" s="29">
        <f t="shared" ref="F70:G70" si="3">$C$24*F69</f>
        <v>877.1875</v>
      </c>
      <c r="G70" s="29">
        <f t="shared" si="3"/>
        <v>1119.375</v>
      </c>
      <c r="K70" s="55">
        <v>33</v>
      </c>
    </row>
    <row r="71" spans="2:11" x14ac:dyDescent="0.25">
      <c r="K71" s="55">
        <v>34</v>
      </c>
    </row>
    <row r="72" spans="2:11" x14ac:dyDescent="0.25">
      <c r="B72" s="28" t="s">
        <v>5</v>
      </c>
      <c r="C72" s="29">
        <v>300</v>
      </c>
      <c r="K72" s="55">
        <v>35</v>
      </c>
    </row>
    <row r="73" spans="2:11" x14ac:dyDescent="0.25">
      <c r="B73" s="28" t="s">
        <v>16</v>
      </c>
      <c r="D73" s="37" t="s">
        <v>17</v>
      </c>
      <c r="K73" s="55">
        <v>36</v>
      </c>
    </row>
    <row r="74" spans="2:11" x14ac:dyDescent="0.25">
      <c r="B74" s="28" t="s">
        <v>6</v>
      </c>
      <c r="C74" s="29">
        <v>50</v>
      </c>
      <c r="D74" s="32">
        <v>0</v>
      </c>
      <c r="F74" s="37"/>
      <c r="K74" s="55">
        <v>37</v>
      </c>
    </row>
    <row r="75" spans="2:11" x14ac:dyDescent="0.25">
      <c r="B75" s="28" t="s">
        <v>8</v>
      </c>
      <c r="C75" s="29">
        <v>25</v>
      </c>
      <c r="D75" s="32">
        <v>20000</v>
      </c>
      <c r="F75" s="37"/>
      <c r="K75" s="55">
        <v>38</v>
      </c>
    </row>
    <row r="76" spans="2:11" x14ac:dyDescent="0.25">
      <c r="D76" s="37" t="s">
        <v>7</v>
      </c>
      <c r="F76" s="37"/>
      <c r="K76" s="55">
        <v>39</v>
      </c>
    </row>
    <row r="77" spans="2:11" x14ac:dyDescent="0.25">
      <c r="B77" s="28" t="s">
        <v>39</v>
      </c>
      <c r="C77" s="29">
        <f>D75-D74</f>
        <v>20000</v>
      </c>
      <c r="K77" s="55">
        <v>40</v>
      </c>
    </row>
    <row r="78" spans="2:11" x14ac:dyDescent="0.25">
      <c r="B78" s="28" t="s">
        <v>40</v>
      </c>
      <c r="C78" s="29">
        <f>C74-C75</f>
        <v>25</v>
      </c>
      <c r="K78" s="55">
        <v>41</v>
      </c>
    </row>
    <row r="79" spans="2:11" x14ac:dyDescent="0.25">
      <c r="B79" s="28" t="s">
        <v>41</v>
      </c>
      <c r="C79" s="58">
        <f>C78/C77</f>
        <v>1.25E-3</v>
      </c>
      <c r="K79" s="55">
        <v>42</v>
      </c>
    </row>
    <row r="80" spans="2:11" x14ac:dyDescent="0.25">
      <c r="B80" s="28" t="s">
        <v>42</v>
      </c>
      <c r="E80" s="29">
        <f>E70</f>
        <v>735</v>
      </c>
      <c r="F80" s="29">
        <f>F70</f>
        <v>877.1875</v>
      </c>
      <c r="G80" s="29">
        <f>G70</f>
        <v>1119.375</v>
      </c>
      <c r="K80" s="55">
        <v>43</v>
      </c>
    </row>
    <row r="81" spans="2:11" x14ac:dyDescent="0.25">
      <c r="B81" s="28" t="s">
        <v>43</v>
      </c>
      <c r="E81" s="29">
        <f>$C$74-(E80*$C$79)</f>
        <v>49.081249999999997</v>
      </c>
      <c r="F81" s="29">
        <f>$C$74-(F80*$C$79)</f>
        <v>48.903515624999997</v>
      </c>
      <c r="G81" s="29">
        <f>$C$74-(G80*$C$79)</f>
        <v>48.600781249999997</v>
      </c>
      <c r="K81" s="55">
        <v>44</v>
      </c>
    </row>
    <row r="82" spans="2:11" x14ac:dyDescent="0.25">
      <c r="B82" s="28" t="s">
        <v>49</v>
      </c>
      <c r="C82" s="29">
        <f>C77</f>
        <v>20000</v>
      </c>
      <c r="E82" s="29">
        <f>C75</f>
        <v>25</v>
      </c>
      <c r="F82" s="29">
        <f>C75</f>
        <v>25</v>
      </c>
      <c r="G82" s="29">
        <f>C75</f>
        <v>25</v>
      </c>
      <c r="K82" s="55">
        <v>45</v>
      </c>
    </row>
    <row r="83" spans="2:11" x14ac:dyDescent="0.25">
      <c r="B83" s="28" t="s">
        <v>50</v>
      </c>
      <c r="E83" s="29">
        <f>IF(E80&lt;20000,E81,E82)</f>
        <v>49.081249999999997</v>
      </c>
      <c r="F83" s="29">
        <f t="shared" ref="F83:G83" si="4">IF(F80&lt;20000,F81,F82)</f>
        <v>48.903515624999997</v>
      </c>
      <c r="G83" s="29">
        <f t="shared" si="4"/>
        <v>48.600781249999997</v>
      </c>
      <c r="K83" s="55">
        <v>46</v>
      </c>
    </row>
    <row r="84" spans="2:11" x14ac:dyDescent="0.25">
      <c r="B84" s="28" t="s">
        <v>44</v>
      </c>
      <c r="E84" s="29">
        <f>E80*((100+E83)/100)</f>
        <v>1095.7471875000001</v>
      </c>
      <c r="F84" s="29">
        <f t="shared" ref="F84:G84" si="5">F80*((100+F83)/100)</f>
        <v>1306.1630261230471</v>
      </c>
      <c r="G84" s="29">
        <f t="shared" si="5"/>
        <v>1663.3999951171875</v>
      </c>
      <c r="K84" s="55">
        <v>47</v>
      </c>
    </row>
    <row r="85" spans="2:11" x14ac:dyDescent="0.25">
      <c r="B85" s="28" t="s">
        <v>45</v>
      </c>
      <c r="E85" s="29">
        <f>E84+$C$72</f>
        <v>1395.7471875000001</v>
      </c>
      <c r="F85" s="29">
        <f t="shared" ref="F85:G85" si="6">F84+$C$72</f>
        <v>1606.1630261230471</v>
      </c>
      <c r="G85" s="29">
        <f t="shared" si="6"/>
        <v>1963.3999951171875</v>
      </c>
      <c r="K85" s="55">
        <v>48</v>
      </c>
    </row>
    <row r="86" spans="2:11" x14ac:dyDescent="0.25">
      <c r="B86" s="28" t="s">
        <v>48</v>
      </c>
      <c r="E86" s="29">
        <f>E85-E70</f>
        <v>660.74718750000011</v>
      </c>
      <c r="F86" s="29">
        <f>F85-F70</f>
        <v>728.97552612304708</v>
      </c>
      <c r="G86" s="29">
        <f>G85-G70</f>
        <v>844.02499511718747</v>
      </c>
      <c r="K86" s="55">
        <v>49</v>
      </c>
    </row>
    <row r="87" spans="2:11" s="34" customFormat="1" x14ac:dyDescent="0.25">
      <c r="B87" s="34" t="s">
        <v>46</v>
      </c>
      <c r="C87" s="31"/>
      <c r="D87" s="54"/>
      <c r="E87" s="31">
        <f>E85/$C$24</f>
        <v>2.7914943750000001</v>
      </c>
      <c r="F87" s="31">
        <f t="shared" ref="F87:G87" si="7">F85/$C$24</f>
        <v>3.2123260522460941</v>
      </c>
      <c r="G87" s="31">
        <f t="shared" si="7"/>
        <v>3.9267999902343749</v>
      </c>
      <c r="K87" s="55">
        <v>50</v>
      </c>
    </row>
    <row r="88" spans="2:11" x14ac:dyDescent="0.25">
      <c r="J88" s="42">
        <f>G53</f>
        <v>1</v>
      </c>
      <c r="K88" s="42">
        <f>G53</f>
        <v>1</v>
      </c>
    </row>
    <row r="89" spans="2:11" x14ac:dyDescent="0.25">
      <c r="F89" s="29" t="s">
        <v>85</v>
      </c>
      <c r="J89" s="29">
        <f>(SUM(J91:J97))*J88</f>
        <v>1.52</v>
      </c>
      <c r="K89" s="29">
        <f>(SUM(K91:K97))*K88</f>
        <v>2.6</v>
      </c>
    </row>
    <row r="90" spans="2:11" x14ac:dyDescent="0.25">
      <c r="B90" s="59">
        <f>C$24</f>
        <v>500</v>
      </c>
      <c r="E90" s="37" t="s">
        <v>110</v>
      </c>
      <c r="F90" s="37" t="s">
        <v>111</v>
      </c>
      <c r="G90" s="37"/>
      <c r="H90" s="37"/>
      <c r="I90" s="37"/>
      <c r="J90" s="37" t="s">
        <v>110</v>
      </c>
      <c r="K90" s="37" t="s">
        <v>111</v>
      </c>
    </row>
    <row r="91" spans="2:11" x14ac:dyDescent="0.25">
      <c r="B91" s="59">
        <f>B90</f>
        <v>500</v>
      </c>
      <c r="C91" s="44">
        <v>2</v>
      </c>
      <c r="D91" s="46">
        <v>250</v>
      </c>
      <c r="E91" s="29">
        <v>2.2400000000000002</v>
      </c>
      <c r="F91" s="29">
        <v>4.12</v>
      </c>
      <c r="G91" s="28">
        <f>IF(B91&gt;C91,1,0)</f>
        <v>1</v>
      </c>
      <c r="H91" s="28">
        <f>IF(B92&lt;=D91,1,0)</f>
        <v>0</v>
      </c>
      <c r="I91" s="28">
        <f>G91+H91</f>
        <v>1</v>
      </c>
      <c r="J91" s="28">
        <f>IF(I91=2,E91,0)</f>
        <v>0</v>
      </c>
      <c r="K91" s="28">
        <f>IF(I91=2,F91,0)</f>
        <v>0</v>
      </c>
    </row>
    <row r="92" spans="2:11" x14ac:dyDescent="0.25">
      <c r="B92" s="59">
        <f>B91</f>
        <v>500</v>
      </c>
      <c r="C92" s="44">
        <v>251</v>
      </c>
      <c r="D92" s="46">
        <v>500</v>
      </c>
      <c r="E92" s="29">
        <v>1.52</v>
      </c>
      <c r="F92" s="29">
        <v>2.6</v>
      </c>
      <c r="G92" s="28">
        <f t="shared" ref="G92:G97" si="8">IF(B92&gt;C92,1,0)</f>
        <v>1</v>
      </c>
      <c r="H92" s="28">
        <f t="shared" ref="H92:H97" si="9">IF(B93&lt;=D92,1,0)</f>
        <v>1</v>
      </c>
      <c r="I92" s="28">
        <f t="shared" ref="I92:I97" si="10">G92+H92</f>
        <v>2</v>
      </c>
      <c r="J92" s="28">
        <f>IF(I92=2,E92,0)</f>
        <v>1.52</v>
      </c>
      <c r="K92" s="28">
        <f t="shared" ref="K92:K97" si="11">IF(I92=2,F92,0)</f>
        <v>2.6</v>
      </c>
    </row>
    <row r="93" spans="2:11" x14ac:dyDescent="0.25">
      <c r="B93" s="59">
        <f t="shared" ref="B93:B97" si="12">B92</f>
        <v>500</v>
      </c>
      <c r="C93" s="44">
        <v>501</v>
      </c>
      <c r="D93" s="46">
        <v>750</v>
      </c>
      <c r="E93" s="29">
        <v>1.1399999999999999</v>
      </c>
      <c r="F93" s="29">
        <v>1.81</v>
      </c>
      <c r="G93" s="28">
        <f t="shared" si="8"/>
        <v>0</v>
      </c>
      <c r="H93" s="28">
        <f t="shared" si="9"/>
        <v>1</v>
      </c>
      <c r="I93" s="28">
        <f t="shared" si="10"/>
        <v>1</v>
      </c>
      <c r="J93" s="28">
        <f t="shared" ref="J93:J97" si="13">IF(I93=2,E93,0)</f>
        <v>0</v>
      </c>
      <c r="K93" s="28">
        <f t="shared" si="11"/>
        <v>0</v>
      </c>
    </row>
    <row r="94" spans="2:11" x14ac:dyDescent="0.25">
      <c r="B94" s="59">
        <f t="shared" si="12"/>
        <v>500</v>
      </c>
      <c r="C94" s="44">
        <v>751</v>
      </c>
      <c r="D94" s="46">
        <v>1000</v>
      </c>
      <c r="E94" s="29">
        <v>0.98</v>
      </c>
      <c r="F94" s="29">
        <v>1.52</v>
      </c>
      <c r="G94" s="28">
        <f t="shared" si="8"/>
        <v>0</v>
      </c>
      <c r="H94" s="28">
        <f t="shared" si="9"/>
        <v>1</v>
      </c>
      <c r="I94" s="28">
        <f t="shared" si="10"/>
        <v>1</v>
      </c>
      <c r="J94" s="28">
        <f t="shared" si="13"/>
        <v>0</v>
      </c>
      <c r="K94" s="28">
        <f t="shared" si="11"/>
        <v>0</v>
      </c>
    </row>
    <row r="95" spans="2:11" x14ac:dyDescent="0.25">
      <c r="B95" s="59">
        <f t="shared" si="12"/>
        <v>500</v>
      </c>
      <c r="C95" s="44">
        <v>1001</v>
      </c>
      <c r="D95" s="46">
        <v>2500</v>
      </c>
      <c r="E95" s="29">
        <v>0.87</v>
      </c>
      <c r="F95" s="29">
        <v>1.33</v>
      </c>
      <c r="G95" s="28">
        <f t="shared" si="8"/>
        <v>0</v>
      </c>
      <c r="H95" s="28">
        <f t="shared" si="9"/>
        <v>1</v>
      </c>
      <c r="I95" s="28">
        <f t="shared" si="10"/>
        <v>1</v>
      </c>
      <c r="J95" s="28">
        <f t="shared" si="13"/>
        <v>0</v>
      </c>
      <c r="K95" s="28">
        <f t="shared" si="11"/>
        <v>0</v>
      </c>
    </row>
    <row r="96" spans="2:11" x14ac:dyDescent="0.25">
      <c r="B96" s="59">
        <f t="shared" si="12"/>
        <v>500</v>
      </c>
      <c r="C96" s="44">
        <v>2501</v>
      </c>
      <c r="D96" s="46">
        <v>5000</v>
      </c>
      <c r="E96" s="29">
        <v>0.66</v>
      </c>
      <c r="F96" s="29">
        <v>1.01</v>
      </c>
      <c r="G96" s="28">
        <f t="shared" si="8"/>
        <v>0</v>
      </c>
      <c r="H96" s="28">
        <f t="shared" si="9"/>
        <v>1</v>
      </c>
      <c r="I96" s="28">
        <f t="shared" si="10"/>
        <v>1</v>
      </c>
      <c r="J96" s="28">
        <f t="shared" si="13"/>
        <v>0</v>
      </c>
      <c r="K96" s="28">
        <f t="shared" si="11"/>
        <v>0</v>
      </c>
    </row>
    <row r="97" spans="2:11" x14ac:dyDescent="0.25">
      <c r="B97" s="59">
        <f t="shared" si="12"/>
        <v>500</v>
      </c>
      <c r="C97" s="44">
        <v>5001</v>
      </c>
      <c r="D97" s="46">
        <v>1000000</v>
      </c>
      <c r="E97" s="29">
        <v>0.62</v>
      </c>
      <c r="F97" s="29">
        <v>0.93</v>
      </c>
      <c r="G97" s="28">
        <f t="shared" si="8"/>
        <v>0</v>
      </c>
      <c r="H97" s="28">
        <f t="shared" si="9"/>
        <v>1</v>
      </c>
      <c r="I97" s="28">
        <f t="shared" si="10"/>
        <v>1</v>
      </c>
      <c r="J97" s="28">
        <f t="shared" si="13"/>
        <v>0</v>
      </c>
      <c r="K97" s="28">
        <f t="shared" si="11"/>
        <v>0</v>
      </c>
    </row>
  </sheetData>
  <mergeCells count="17">
    <mergeCell ref="G39:H39"/>
    <mergeCell ref="E39:F39"/>
    <mergeCell ref="C39:D39"/>
    <mergeCell ref="D9:E9"/>
    <mergeCell ref="G9:H9"/>
    <mergeCell ref="D11:E11"/>
    <mergeCell ref="G11:H11"/>
    <mergeCell ref="D14:E14"/>
    <mergeCell ref="D15:E15"/>
    <mergeCell ref="D13:E13"/>
    <mergeCell ref="D17:E17"/>
    <mergeCell ref="G14:H14"/>
    <mergeCell ref="G15:H15"/>
    <mergeCell ref="G13:H13"/>
    <mergeCell ref="G17:H17"/>
    <mergeCell ref="D16:E16"/>
    <mergeCell ref="G16:H16"/>
  </mergeCells>
  <dataValidations disablePrompts="1" count="3">
    <dataValidation type="list" allowBlank="1" showInputMessage="1" showErrorMessage="1" sqref="F20" xr:uid="{00000000-0002-0000-0A00-000000000000}">
      <formula1>$B$32:$B$35</formula1>
    </dataValidation>
    <dataValidation type="list" allowBlank="1" showInputMessage="1" showErrorMessage="1" sqref="F21" xr:uid="{00000000-0002-0000-0A00-000001000000}">
      <formula1>$I$20:$I$22</formula1>
    </dataValidation>
    <dataValidation type="list" allowBlank="1" showInputMessage="1" showErrorMessage="1" sqref="F22" xr:uid="{00000000-0002-0000-0A00-000002000000}">
      <formula1>$K$20:$K$22</formula1>
    </dataValidation>
  </dataValidation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mycut</vt:lpstr>
      <vt:lpstr>kalkulation</vt:lpstr>
      <vt:lpstr>verschluss</vt:lpstr>
      <vt:lpstr>material</vt:lpstr>
      <vt:lpstr>bogenpreise</vt:lpstr>
      <vt:lpstr>facts</vt:lpstr>
      <vt:lpstr>mycut!Druckbereich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</dc:creator>
  <cp:lastModifiedBy>michel bernhard</cp:lastModifiedBy>
  <cp:lastPrinted>2021-03-29T19:36:14Z</cp:lastPrinted>
  <dcterms:created xsi:type="dcterms:W3CDTF">2018-10-26T12:55:50Z</dcterms:created>
  <dcterms:modified xsi:type="dcterms:W3CDTF">2022-01-03T11:53:16Z</dcterms:modified>
</cp:coreProperties>
</file>